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C:\Users\FredS\Downloads\"/>
    </mc:Choice>
  </mc:AlternateContent>
  <xr:revisionPtr revIDLastSave="0" documentId="8_{19F6CD1D-ECC3-46E4-B28F-AF2916ECD9C5}" xr6:coauthVersionLast="47" xr6:coauthVersionMax="47" xr10:uidLastSave="{00000000-0000-0000-0000-000000000000}"/>
  <bookViews>
    <workbookView xWindow="-120" yWindow="-120" windowWidth="38640" windowHeight="21120" tabRatio="500" xr2:uid="{00000000-000D-0000-FFFF-FFFF00000000}"/>
  </bookViews>
  <sheets>
    <sheet name="ACCUEIL" sheetId="1" r:id="rId1"/>
    <sheet name="COORDONNEES DES STRUCTURES" sheetId="2" r:id="rId2"/>
    <sheet name="COMITÉS ORGANISATEURS" sheetId="3" r:id="rId3"/>
    <sheet name="DROITS D'INSCRIPTION" sheetId="4" r:id="rId4"/>
    <sheet name="JUVENILE 1" sheetId="5" r:id="rId5"/>
    <sheet name="JUVENILE 2" sheetId="6" r:id="rId6"/>
    <sheet name="JUNIOR 1" sheetId="7" r:id="rId7"/>
    <sheet name="JUNIOR 2" sheetId="8" r:id="rId8"/>
    <sheet name="YOUTH" sheetId="9" r:id="rId9"/>
    <sheet name="ADULTE" sheetId="10" r:id="rId10"/>
    <sheet name="DUO_YOUTH" sheetId="11" r:id="rId11"/>
    <sheet name="DUO ADULTE" sheetId="12" r:id="rId12"/>
    <sheet name="GROUPE JUVENILE" sheetId="13" r:id="rId13"/>
    <sheet name="GROUPE JUNIOR" sheetId="14" r:id="rId14"/>
    <sheet name="GROUPE YOUTH" sheetId="15" r:id="rId15"/>
    <sheet name="GROUPE ADULTE" sheetId="16" r:id="rId16"/>
    <sheet name="FEUIL1" sheetId="17" state="hidden" r:id="rId17"/>
  </sheets>
  <externalReferences>
    <externalReference r:id="rId18"/>
    <externalReference r:id="rId19"/>
    <externalReference r:id="rId20"/>
  </externalReferences>
  <definedNames>
    <definedName name="CATEGORIE" localSheetId="3">'[1]Groupe juvenile'!$B$20:$B$23</definedName>
    <definedName name="CATEGORIE">'[2]Groupe juvenile'!$B$20:$B$23</definedName>
    <definedName name="département">[3]Feuil2!$D$1:$D$101</definedName>
    <definedName name="regions1">[3]Feuil2!$F$1:$F$27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6" l="1"/>
  <c r="T7" i="16"/>
  <c r="T8" i="16"/>
  <c r="T9" i="16"/>
  <c r="T10" i="16"/>
  <c r="T11" i="16"/>
  <c r="T12" i="16"/>
  <c r="T13" i="16"/>
  <c r="T14" i="16"/>
  <c r="T15" i="16"/>
  <c r="T16" i="16"/>
  <c r="T17" i="16"/>
  <c r="T18" i="16"/>
  <c r="T19" i="16"/>
  <c r="T20" i="16"/>
  <c r="T21" i="16"/>
  <c r="T22" i="16"/>
  <c r="T23" i="16"/>
  <c r="T24" i="16"/>
  <c r="T25" i="16"/>
  <c r="T26" i="16"/>
  <c r="T27" i="16"/>
  <c r="T28" i="16"/>
  <c r="T29"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66" i="16"/>
  <c r="T67" i="16"/>
  <c r="T68" i="16"/>
  <c r="T69" i="16"/>
  <c r="T70" i="16"/>
  <c r="T71" i="16"/>
  <c r="T72" i="16"/>
  <c r="T73" i="16"/>
  <c r="T74" i="16"/>
  <c r="T75" i="16"/>
  <c r="T76" i="16"/>
  <c r="T77" i="16"/>
  <c r="T78" i="16"/>
  <c r="T79" i="16"/>
  <c r="T80" i="16"/>
  <c r="T81" i="16"/>
  <c r="T82" i="16"/>
  <c r="T83" i="16"/>
  <c r="T84" i="16"/>
  <c r="T85" i="16"/>
  <c r="T86" i="16"/>
  <c r="T87" i="16"/>
  <c r="T88" i="16"/>
  <c r="T89" i="16"/>
  <c r="T90" i="16"/>
  <c r="T91" i="16"/>
  <c r="T92" i="16"/>
  <c r="T93" i="16"/>
  <c r="T94" i="16"/>
  <c r="T95" i="16"/>
  <c r="T96" i="16"/>
  <c r="T97" i="16"/>
  <c r="T98" i="16"/>
  <c r="T99" i="16"/>
  <c r="T100" i="16"/>
  <c r="T101" i="16"/>
  <c r="T102" i="16"/>
  <c r="T103" i="16"/>
  <c r="T104" i="16"/>
  <c r="T5" i="16"/>
  <c r="Y8" i="16" s="1"/>
  <c r="Z8" i="16" s="1"/>
  <c r="Q43" i="10"/>
  <c r="P43" i="10"/>
  <c r="O43" i="10"/>
  <c r="N43" i="10"/>
  <c r="S43" i="10" s="1"/>
  <c r="M43" i="10"/>
  <c r="R43" i="10" s="1"/>
  <c r="S42" i="10"/>
  <c r="R42" i="10"/>
  <c r="Q42" i="10"/>
  <c r="P42" i="10"/>
  <c r="O42" i="10"/>
  <c r="N42" i="10"/>
  <c r="M42" i="10"/>
  <c r="Q41" i="10"/>
  <c r="P41" i="10"/>
  <c r="S41" i="10" s="1"/>
  <c r="O41" i="10"/>
  <c r="N41" i="10"/>
  <c r="M41" i="10"/>
  <c r="Q40" i="10"/>
  <c r="P40" i="10"/>
  <c r="O40" i="10"/>
  <c r="N40" i="10"/>
  <c r="S40" i="10" s="1"/>
  <c r="M40" i="10"/>
  <c r="Q39" i="10"/>
  <c r="P39" i="10"/>
  <c r="O39" i="10"/>
  <c r="N39" i="10"/>
  <c r="S39" i="10" s="1"/>
  <c r="M39" i="10"/>
  <c r="R39" i="10" s="1"/>
  <c r="S38" i="10"/>
  <c r="Q38" i="10"/>
  <c r="P38" i="10"/>
  <c r="O38" i="10"/>
  <c r="N38" i="10"/>
  <c r="M38" i="10"/>
  <c r="R38" i="10" s="1"/>
  <c r="R37" i="10"/>
  <c r="Q37" i="10"/>
  <c r="S37" i="10" s="1"/>
  <c r="P37" i="10"/>
  <c r="O37" i="10"/>
  <c r="N37" i="10"/>
  <c r="M37" i="10"/>
  <c r="Q36" i="10"/>
  <c r="P36" i="10"/>
  <c r="O36" i="10"/>
  <c r="S36" i="10" s="1"/>
  <c r="N36" i="10"/>
  <c r="M36" i="10"/>
  <c r="Q35" i="10"/>
  <c r="P35" i="10"/>
  <c r="O35" i="10"/>
  <c r="N35" i="10"/>
  <c r="S35" i="10" s="1"/>
  <c r="M35" i="10"/>
  <c r="R35" i="10" s="1"/>
  <c r="Q34" i="10"/>
  <c r="P34" i="10"/>
  <c r="O34" i="10"/>
  <c r="N34" i="10"/>
  <c r="S34" i="10" s="1"/>
  <c r="M34" i="10"/>
  <c r="R34" i="10" s="1"/>
  <c r="S33" i="10"/>
  <c r="R33" i="10"/>
  <c r="Q33" i="10"/>
  <c r="P33" i="10"/>
  <c r="O33" i="10"/>
  <c r="N33" i="10"/>
  <c r="M33" i="10"/>
  <c r="Q32" i="10"/>
  <c r="P32" i="10"/>
  <c r="S32" i="10" s="1"/>
  <c r="O32" i="10"/>
  <c r="N32" i="10"/>
  <c r="M32" i="10"/>
  <c r="Q31" i="10"/>
  <c r="P31" i="10"/>
  <c r="O31" i="10"/>
  <c r="N31" i="10"/>
  <c r="S31" i="10" s="1"/>
  <c r="M31" i="10"/>
  <c r="Q30" i="10"/>
  <c r="P30" i="10"/>
  <c r="O30" i="10"/>
  <c r="N30" i="10"/>
  <c r="S30" i="10" s="1"/>
  <c r="M30" i="10"/>
  <c r="R30" i="10" s="1"/>
  <c r="S29" i="10"/>
  <c r="Q29" i="10"/>
  <c r="P29" i="10"/>
  <c r="O29" i="10"/>
  <c r="N29" i="10"/>
  <c r="M29" i="10"/>
  <c r="R29" i="10" s="1"/>
  <c r="R28" i="10"/>
  <c r="Q28" i="10"/>
  <c r="S28" i="10" s="1"/>
  <c r="P28" i="10"/>
  <c r="O28" i="10"/>
  <c r="N28" i="10"/>
  <c r="M28" i="10"/>
  <c r="Q27" i="10"/>
  <c r="P27" i="10"/>
  <c r="O27" i="10"/>
  <c r="R27" i="10" s="1"/>
  <c r="N27" i="10"/>
  <c r="M27" i="10"/>
  <c r="Q26" i="10"/>
  <c r="P26" i="10"/>
  <c r="O26" i="10"/>
  <c r="N26" i="10"/>
  <c r="S26" i="10" s="1"/>
  <c r="M26" i="10"/>
  <c r="R26" i="10" s="1"/>
  <c r="Q25" i="10"/>
  <c r="P25" i="10"/>
  <c r="O25" i="10"/>
  <c r="N25" i="10"/>
  <c r="S25" i="10" s="1"/>
  <c r="M25" i="10"/>
  <c r="R25" i="10" s="1"/>
  <c r="S24" i="10"/>
  <c r="Q24" i="10"/>
  <c r="P24" i="10"/>
  <c r="O24" i="10"/>
  <c r="N24" i="10"/>
  <c r="M24" i="10"/>
  <c r="R24" i="10" s="1"/>
  <c r="Q23" i="10"/>
  <c r="P23" i="10"/>
  <c r="S23" i="10" s="1"/>
  <c r="O23" i="10"/>
  <c r="N23" i="10"/>
  <c r="M23" i="10"/>
  <c r="Q22" i="10"/>
  <c r="P22" i="10"/>
  <c r="O22" i="10"/>
  <c r="N22" i="10"/>
  <c r="S22" i="10" s="1"/>
  <c r="M22" i="10"/>
  <c r="Q21" i="10"/>
  <c r="P21" i="10"/>
  <c r="O21" i="10"/>
  <c r="N21" i="10"/>
  <c r="S21" i="10" s="1"/>
  <c r="M21" i="10"/>
  <c r="R21" i="10" s="1"/>
  <c r="S20" i="10"/>
  <c r="Q20" i="10"/>
  <c r="P20" i="10"/>
  <c r="O20" i="10"/>
  <c r="N20" i="10"/>
  <c r="M20" i="10"/>
  <c r="R20" i="10" s="1"/>
  <c r="R19" i="10"/>
  <c r="Q19" i="10"/>
  <c r="S19" i="10" s="1"/>
  <c r="P19" i="10"/>
  <c r="O19" i="10"/>
  <c r="N19" i="10"/>
  <c r="M19" i="10"/>
  <c r="Q18" i="10"/>
  <c r="P18" i="10"/>
  <c r="O18" i="10"/>
  <c r="R18" i="10" s="1"/>
  <c r="N18" i="10"/>
  <c r="M18" i="10"/>
  <c r="Q17" i="10"/>
  <c r="P17" i="10"/>
  <c r="O17" i="10"/>
  <c r="N17" i="10"/>
  <c r="S17" i="10" s="1"/>
  <c r="M17" i="10"/>
  <c r="R17" i="10" s="1"/>
  <c r="Q16" i="10"/>
  <c r="P16" i="10"/>
  <c r="O16" i="10"/>
  <c r="N16" i="10"/>
  <c r="S16" i="10" s="1"/>
  <c r="M16" i="10"/>
  <c r="R16" i="10" s="1"/>
  <c r="S15" i="10"/>
  <c r="R15" i="10"/>
  <c r="Q15" i="10"/>
  <c r="P15" i="10"/>
  <c r="O15" i="10"/>
  <c r="N15" i="10"/>
  <c r="M15" i="10"/>
  <c r="Q14" i="10"/>
  <c r="P14" i="10"/>
  <c r="S14" i="10" s="1"/>
  <c r="O14" i="10"/>
  <c r="N14" i="10"/>
  <c r="M14" i="10"/>
  <c r="Q13" i="10"/>
  <c r="P13" i="10"/>
  <c r="O13" i="10"/>
  <c r="N13" i="10"/>
  <c r="S13" i="10" s="1"/>
  <c r="M13" i="10"/>
  <c r="Q12" i="10"/>
  <c r="P12" i="10"/>
  <c r="O12" i="10"/>
  <c r="N12" i="10"/>
  <c r="S12" i="10" s="1"/>
  <c r="M12" i="10"/>
  <c r="R12" i="10" s="1"/>
  <c r="Q11" i="10"/>
  <c r="P11" i="10"/>
  <c r="O11" i="10"/>
  <c r="N11" i="10"/>
  <c r="S11" i="10" s="1"/>
  <c r="M11" i="10"/>
  <c r="R11" i="10" s="1"/>
  <c r="R10" i="10"/>
  <c r="Q10" i="10"/>
  <c r="S10" i="10" s="1"/>
  <c r="P10" i="10"/>
  <c r="O10" i="10"/>
  <c r="N10" i="10"/>
  <c r="M10" i="10"/>
  <c r="Q9" i="10"/>
  <c r="P9" i="10"/>
  <c r="O9" i="10"/>
  <c r="R9" i="10" s="1"/>
  <c r="N9" i="10"/>
  <c r="M9" i="10"/>
  <c r="Q8" i="10"/>
  <c r="P8" i="10"/>
  <c r="O8" i="10"/>
  <c r="N8" i="10"/>
  <c r="S8" i="10" s="1"/>
  <c r="M8" i="10"/>
  <c r="R8" i="10" s="1"/>
  <c r="Q7" i="10"/>
  <c r="P7" i="10"/>
  <c r="O7" i="10"/>
  <c r="N7" i="10"/>
  <c r="S7" i="10" s="1"/>
  <c r="M7" i="10"/>
  <c r="R7" i="10" s="1"/>
  <c r="S6" i="10"/>
  <c r="Q6" i="10"/>
  <c r="P6" i="10"/>
  <c r="O6" i="10"/>
  <c r="N6" i="10"/>
  <c r="M6" i="10"/>
  <c r="R6" i="10" s="1"/>
  <c r="Q5" i="10"/>
  <c r="S5" i="10" s="1"/>
  <c r="P5" i="10"/>
  <c r="R5" i="10" s="1"/>
  <c r="O5" i="10"/>
  <c r="N5" i="10"/>
  <c r="M5" i="10"/>
  <c r="U5" i="16"/>
  <c r="V5" i="16"/>
  <c r="W5" i="16"/>
  <c r="X5" i="16"/>
  <c r="Y5" i="16"/>
  <c r="Z5" i="16" s="1"/>
  <c r="AA5" i="16"/>
  <c r="U6" i="16"/>
  <c r="X6" i="16" s="1"/>
  <c r="V6" i="16"/>
  <c r="W6" i="16"/>
  <c r="U7" i="16"/>
  <c r="V7" i="16"/>
  <c r="W7" i="16"/>
  <c r="X7" i="16"/>
  <c r="Y7" i="16"/>
  <c r="Z7" i="16" s="1"/>
  <c r="AA7" i="16"/>
  <c r="U8" i="16"/>
  <c r="V8" i="16"/>
  <c r="W8" i="16"/>
  <c r="X8" i="16"/>
  <c r="AA8" i="16"/>
  <c r="U9" i="16"/>
  <c r="X9" i="16" s="1"/>
  <c r="V9" i="16"/>
  <c r="W9" i="16"/>
  <c r="U10" i="16"/>
  <c r="V10" i="16"/>
  <c r="W10" i="16"/>
  <c r="X10" i="16"/>
  <c r="Y10" i="16"/>
  <c r="Z10" i="16"/>
  <c r="AA10" i="16"/>
  <c r="U11" i="16"/>
  <c r="X11" i="16" s="1"/>
  <c r="V11" i="16"/>
  <c r="W11" i="16"/>
  <c r="U12" i="16"/>
  <c r="V12" i="16"/>
  <c r="W12" i="16"/>
  <c r="X12" i="16"/>
  <c r="Y12" i="16"/>
  <c r="Z12" i="16"/>
  <c r="AA12" i="16"/>
  <c r="U13" i="16"/>
  <c r="V13" i="16"/>
  <c r="W13" i="16"/>
  <c r="X13" i="16"/>
  <c r="AA13" i="16" s="1"/>
  <c r="Y13" i="16"/>
  <c r="Z13" i="16" s="1"/>
  <c r="U14" i="16"/>
  <c r="V14" i="16"/>
  <c r="W14" i="16"/>
  <c r="X14" i="16"/>
  <c r="Y14" i="16"/>
  <c r="Z14" i="16"/>
  <c r="AA14" i="16"/>
  <c r="U15" i="16"/>
  <c r="V15" i="16"/>
  <c r="W15" i="16"/>
  <c r="X15" i="16"/>
  <c r="Y15" i="16"/>
  <c r="Z15" i="16"/>
  <c r="AA15" i="16"/>
  <c r="U16" i="16"/>
  <c r="V16" i="16"/>
  <c r="W16" i="16"/>
  <c r="X16" i="16"/>
  <c r="AA16" i="16"/>
  <c r="V17" i="16"/>
  <c r="W17" i="16"/>
  <c r="V18" i="16"/>
  <c r="W18" i="16"/>
  <c r="V19" i="16"/>
  <c r="W19" i="16"/>
  <c r="U20" i="16"/>
  <c r="V20" i="16"/>
  <c r="W20" i="16"/>
  <c r="X20" i="16"/>
  <c r="Y20" i="16"/>
  <c r="Z20" i="16" s="1"/>
  <c r="AA20" i="16"/>
  <c r="U21" i="16"/>
  <c r="V21" i="16"/>
  <c r="W21" i="16"/>
  <c r="X21" i="16"/>
  <c r="Y21" i="16"/>
  <c r="Z21" i="16" s="1"/>
  <c r="AA21" i="16"/>
  <c r="U22" i="16"/>
  <c r="V22" i="16"/>
  <c r="W22" i="16"/>
  <c r="X22" i="16"/>
  <c r="Y22" i="16"/>
  <c r="Z22" i="16"/>
  <c r="AA22" i="16"/>
  <c r="U23" i="16"/>
  <c r="V23" i="16"/>
  <c r="W23" i="16"/>
  <c r="X23" i="16"/>
  <c r="Y23" i="16"/>
  <c r="Z23" i="16"/>
  <c r="AA23" i="16"/>
  <c r="U24" i="16"/>
  <c r="X24" i="16" s="1"/>
  <c r="V24" i="16"/>
  <c r="W24" i="16"/>
  <c r="U25" i="16"/>
  <c r="V25" i="16"/>
  <c r="W25" i="16"/>
  <c r="X25" i="16"/>
  <c r="Y25" i="16"/>
  <c r="Z25" i="16" s="1"/>
  <c r="AA25" i="16"/>
  <c r="U26" i="16"/>
  <c r="V26" i="16"/>
  <c r="W26" i="16"/>
  <c r="X26" i="16"/>
  <c r="Y26" i="16" s="1"/>
  <c r="Z26" i="16" s="1"/>
  <c r="U27" i="16"/>
  <c r="V27" i="16"/>
  <c r="W27" i="16"/>
  <c r="X27" i="16"/>
  <c r="Y27" i="16"/>
  <c r="Z27" i="16"/>
  <c r="AA27" i="16"/>
  <c r="U28" i="16"/>
  <c r="V28" i="16"/>
  <c r="W28" i="16"/>
  <c r="X28" i="16"/>
  <c r="AA28" i="16" s="1"/>
  <c r="Y28" i="16"/>
  <c r="Z28" i="16" s="1"/>
  <c r="U29" i="16"/>
  <c r="V29" i="16"/>
  <c r="W29" i="16"/>
  <c r="X29" i="16"/>
  <c r="Y29" i="16"/>
  <c r="Z29" i="16" s="1"/>
  <c r="AA29" i="16"/>
  <c r="U30" i="16"/>
  <c r="V30" i="16"/>
  <c r="W30" i="16"/>
  <c r="X30" i="16"/>
  <c r="Y30" i="16"/>
  <c r="Z30" i="16" s="1"/>
  <c r="AA30" i="16"/>
  <c r="U31" i="16"/>
  <c r="V31" i="16"/>
  <c r="W31" i="16"/>
  <c r="X31" i="16"/>
  <c r="Y31" i="16"/>
  <c r="Z31" i="16" s="1"/>
  <c r="AA31" i="16"/>
  <c r="V33" i="16"/>
  <c r="W33" i="16"/>
  <c r="V34" i="16"/>
  <c r="W34" i="16"/>
  <c r="U35" i="16"/>
  <c r="V35" i="16"/>
  <c r="W35" i="16"/>
  <c r="X35" i="16"/>
  <c r="Y35" i="16"/>
  <c r="Z35" i="16"/>
  <c r="AA35" i="16"/>
  <c r="U36" i="16"/>
  <c r="V36" i="16"/>
  <c r="W36" i="16"/>
  <c r="X36" i="16"/>
  <c r="Y36" i="16"/>
  <c r="Z36" i="16" s="1"/>
  <c r="AA36" i="16"/>
  <c r="U37" i="16"/>
  <c r="V37" i="16"/>
  <c r="W37" i="16"/>
  <c r="X37" i="16"/>
  <c r="Y37" i="16" s="1"/>
  <c r="Z37" i="16" s="1"/>
  <c r="AA37" i="16"/>
  <c r="U38" i="16"/>
  <c r="V38" i="16"/>
  <c r="W38" i="16"/>
  <c r="X38" i="16"/>
  <c r="Y38" i="16"/>
  <c r="Z38" i="16" s="1"/>
  <c r="AA38" i="16"/>
  <c r="U39" i="16"/>
  <c r="V39" i="16"/>
  <c r="W39" i="16"/>
  <c r="X39" i="16"/>
  <c r="AA39" i="16" s="1"/>
  <c r="AA34" i="16" s="1"/>
  <c r="Y39" i="16"/>
  <c r="Z39" i="16" s="1"/>
  <c r="U40" i="16"/>
  <c r="V40" i="16"/>
  <c r="W40" i="16"/>
  <c r="X40" i="16"/>
  <c r="Y40" i="16"/>
  <c r="Z40" i="16"/>
  <c r="AA40" i="16"/>
  <c r="U41" i="16"/>
  <c r="V41" i="16"/>
  <c r="W41" i="16"/>
  <c r="X41" i="16"/>
  <c r="Y41" i="16"/>
  <c r="Z41" i="16" s="1"/>
  <c r="AA41" i="16"/>
  <c r="U42" i="16"/>
  <c r="V42" i="16"/>
  <c r="W42" i="16"/>
  <c r="X42" i="16"/>
  <c r="Y42" i="16"/>
  <c r="Z42" i="16"/>
  <c r="AA42" i="16"/>
  <c r="U43" i="16"/>
  <c r="V43" i="16"/>
  <c r="W43" i="16"/>
  <c r="X43" i="16"/>
  <c r="Y43" i="16"/>
  <c r="Z43" i="16" s="1"/>
  <c r="AA43" i="16"/>
  <c r="U44" i="16"/>
  <c r="V44" i="16"/>
  <c r="W44" i="16"/>
  <c r="X44" i="16"/>
  <c r="AA44" i="16"/>
  <c r="U45" i="16"/>
  <c r="V45" i="16"/>
  <c r="W45" i="16"/>
  <c r="X45" i="16"/>
  <c r="Y45" i="16"/>
  <c r="Z45" i="16" s="1"/>
  <c r="AA45" i="16"/>
  <c r="U46" i="16"/>
  <c r="V46" i="16"/>
  <c r="W46" i="16"/>
  <c r="X46" i="16"/>
  <c r="Y46" i="16" s="1"/>
  <c r="Z46" i="16" s="1"/>
  <c r="AA46" i="16"/>
  <c r="AB34" i="16"/>
  <c r="W13" i="12"/>
  <c r="V13" i="12"/>
  <c r="U13" i="12"/>
  <c r="X13" i="12" s="1"/>
  <c r="W12" i="12"/>
  <c r="V12" i="12"/>
  <c r="U12" i="12"/>
  <c r="X12" i="12" s="1"/>
  <c r="W11" i="12"/>
  <c r="V11" i="12"/>
  <c r="U11" i="12"/>
  <c r="X11" i="12" s="1"/>
  <c r="W10" i="12"/>
  <c r="V10" i="12"/>
  <c r="U10" i="12"/>
  <c r="X10" i="12" s="1"/>
  <c r="W9" i="12"/>
  <c r="V9" i="12"/>
  <c r="U9" i="12"/>
  <c r="W8" i="12"/>
  <c r="V8" i="12"/>
  <c r="U8" i="12"/>
  <c r="P43" i="9"/>
  <c r="O43" i="9"/>
  <c r="N43" i="9"/>
  <c r="P42" i="9"/>
  <c r="O42" i="9"/>
  <c r="N42" i="9"/>
  <c r="P41" i="9"/>
  <c r="O41" i="9"/>
  <c r="N41" i="9"/>
  <c r="P40" i="9"/>
  <c r="O40" i="9"/>
  <c r="N40" i="9"/>
  <c r="P39" i="9"/>
  <c r="O39" i="9"/>
  <c r="N39" i="9"/>
  <c r="P38" i="9"/>
  <c r="O38" i="9"/>
  <c r="N38" i="9"/>
  <c r="P37" i="9"/>
  <c r="O37" i="9"/>
  <c r="N37" i="9"/>
  <c r="P36" i="9"/>
  <c r="O36" i="9"/>
  <c r="N36" i="9"/>
  <c r="P35" i="9"/>
  <c r="O35" i="9"/>
  <c r="N35" i="9"/>
  <c r="P34" i="9"/>
  <c r="O34" i="9"/>
  <c r="N34" i="9"/>
  <c r="P33" i="9"/>
  <c r="O33" i="9"/>
  <c r="N33" i="9"/>
  <c r="P32" i="9"/>
  <c r="O32" i="9"/>
  <c r="N32" i="9"/>
  <c r="P31" i="9"/>
  <c r="O31" i="9"/>
  <c r="N31" i="9"/>
  <c r="P30" i="9"/>
  <c r="O30" i="9"/>
  <c r="N30" i="9"/>
  <c r="P29" i="9"/>
  <c r="O29" i="9"/>
  <c r="N29" i="9"/>
  <c r="P28" i="9"/>
  <c r="O28" i="9"/>
  <c r="N28" i="9"/>
  <c r="P27" i="9"/>
  <c r="O27" i="9"/>
  <c r="N27" i="9"/>
  <c r="P26" i="9"/>
  <c r="O26" i="9"/>
  <c r="N26" i="9"/>
  <c r="P25" i="9"/>
  <c r="O25" i="9"/>
  <c r="N25" i="9"/>
  <c r="P24" i="9"/>
  <c r="O24" i="9"/>
  <c r="N24" i="9"/>
  <c r="P23" i="9"/>
  <c r="O23" i="9"/>
  <c r="N23" i="9"/>
  <c r="P22" i="9"/>
  <c r="O22" i="9"/>
  <c r="N22" i="9"/>
  <c r="P21" i="9"/>
  <c r="O21" i="9"/>
  <c r="N21" i="9"/>
  <c r="P20" i="9"/>
  <c r="O20" i="9"/>
  <c r="N20" i="9"/>
  <c r="P19" i="9"/>
  <c r="O19" i="9"/>
  <c r="N19" i="9"/>
  <c r="P18" i="9"/>
  <c r="O18" i="9"/>
  <c r="N18" i="9"/>
  <c r="P17" i="9"/>
  <c r="O17" i="9"/>
  <c r="N17" i="9"/>
  <c r="P16" i="9"/>
  <c r="O16" i="9"/>
  <c r="N16" i="9"/>
  <c r="P15" i="9"/>
  <c r="O15" i="9"/>
  <c r="N15" i="9"/>
  <c r="P14" i="9"/>
  <c r="O14" i="9"/>
  <c r="N14" i="9"/>
  <c r="P13" i="9"/>
  <c r="O13" i="9"/>
  <c r="N13" i="9"/>
  <c r="P12" i="9"/>
  <c r="O12" i="9"/>
  <c r="N12" i="9"/>
  <c r="P11" i="9"/>
  <c r="O11" i="9"/>
  <c r="N11" i="9"/>
  <c r="P10" i="9"/>
  <c r="O10" i="9"/>
  <c r="N10" i="9"/>
  <c r="P9" i="9"/>
  <c r="O9" i="9"/>
  <c r="N9" i="9"/>
  <c r="P8" i="9"/>
  <c r="O8" i="9"/>
  <c r="N8" i="9"/>
  <c r="P7" i="9"/>
  <c r="O7" i="9"/>
  <c r="N7" i="9"/>
  <c r="P6" i="9"/>
  <c r="O6" i="9"/>
  <c r="N6" i="9"/>
  <c r="Y44" i="16" l="1"/>
  <c r="Z44" i="16" s="1"/>
  <c r="Z34" i="16" s="1"/>
  <c r="AB35" i="16" s="1"/>
  <c r="Y16" i="16"/>
  <c r="Z16" i="16" s="1"/>
  <c r="R36" i="10"/>
  <c r="R13" i="10"/>
  <c r="S18" i="10"/>
  <c r="R31" i="10"/>
  <c r="S9" i="10"/>
  <c r="R22" i="10"/>
  <c r="S27" i="10"/>
  <c r="R40" i="10"/>
  <c r="R23" i="10"/>
  <c r="T26" i="12" s="1"/>
  <c r="R41" i="10"/>
  <c r="R14" i="10"/>
  <c r="R32" i="10"/>
  <c r="Y6" i="16"/>
  <c r="Z6" i="16" s="1"/>
  <c r="AA6" i="16"/>
  <c r="AA11" i="16"/>
  <c r="Y11" i="16"/>
  <c r="Z11" i="16" s="1"/>
  <c r="Y24" i="16"/>
  <c r="Z24" i="16" s="1"/>
  <c r="Z19" i="16" s="1"/>
  <c r="AA24" i="16"/>
  <c r="Y9" i="16"/>
  <c r="Z9" i="16" s="1"/>
  <c r="AA9" i="16"/>
  <c r="AA4" i="16"/>
  <c r="AA26" i="16"/>
  <c r="AA19" i="16" s="1"/>
  <c r="X9" i="12"/>
  <c r="AA9" i="12" s="1"/>
  <c r="X8" i="12"/>
  <c r="T57" i="12"/>
  <c r="T56" i="12"/>
  <c r="T55" i="12"/>
  <c r="T54" i="12"/>
  <c r="T53" i="12"/>
  <c r="T52" i="12"/>
  <c r="T51" i="12"/>
  <c r="T50" i="12"/>
  <c r="T49" i="12"/>
  <c r="T48" i="12"/>
  <c r="T47" i="12"/>
  <c r="AA13" i="12"/>
  <c r="AA12" i="12"/>
  <c r="AA11" i="12"/>
  <c r="AA10" i="12"/>
  <c r="W13" i="11"/>
  <c r="W12" i="11"/>
  <c r="V12" i="11"/>
  <c r="V13" i="11"/>
  <c r="U13" i="11"/>
  <c r="V11" i="11"/>
  <c r="U10" i="11"/>
  <c r="U12" i="11"/>
  <c r="W11" i="11"/>
  <c r="U11" i="11"/>
  <c r="W10" i="11"/>
  <c r="V10" i="11"/>
  <c r="W9" i="11"/>
  <c r="V9" i="11"/>
  <c r="U9" i="11"/>
  <c r="W8" i="11"/>
  <c r="V8" i="11"/>
  <c r="U8" i="11"/>
  <c r="T57" i="11"/>
  <c r="T56" i="11"/>
  <c r="T55" i="11"/>
  <c r="T54" i="11"/>
  <c r="T53" i="11"/>
  <c r="T52" i="11"/>
  <c r="T51" i="11"/>
  <c r="T50" i="11"/>
  <c r="T49" i="11"/>
  <c r="T48" i="11"/>
  <c r="T47" i="11"/>
  <c r="T22" i="12"/>
  <c r="T14" i="12"/>
  <c r="M43" i="9"/>
  <c r="R43" i="9" s="1"/>
  <c r="M42" i="9"/>
  <c r="R42" i="9" s="1"/>
  <c r="M41" i="9"/>
  <c r="M40" i="9"/>
  <c r="R40" i="9" s="1"/>
  <c r="M39" i="9"/>
  <c r="R39" i="9" s="1"/>
  <c r="T42" i="11" s="1"/>
  <c r="M38" i="9"/>
  <c r="M37" i="9"/>
  <c r="M36" i="9"/>
  <c r="R36" i="9" s="1"/>
  <c r="T39" i="11" s="1"/>
  <c r="M35" i="9"/>
  <c r="R35" i="9" s="1"/>
  <c r="M34" i="9"/>
  <c r="R34" i="9" s="1"/>
  <c r="M33" i="9"/>
  <c r="R33" i="9" s="1"/>
  <c r="M32" i="9"/>
  <c r="R32" i="9" s="1"/>
  <c r="M31" i="9"/>
  <c r="M30" i="9"/>
  <c r="M29" i="9"/>
  <c r="M28" i="9"/>
  <c r="R28" i="9" s="1"/>
  <c r="M27" i="9"/>
  <c r="M26" i="9"/>
  <c r="R26" i="9" s="1"/>
  <c r="M25" i="9"/>
  <c r="R25" i="9" s="1"/>
  <c r="T25" i="15" s="1"/>
  <c r="M24" i="9"/>
  <c r="R24" i="9" s="1"/>
  <c r="M23" i="9"/>
  <c r="M22" i="9"/>
  <c r="M21" i="9"/>
  <c r="M20" i="9"/>
  <c r="R20" i="9" s="1"/>
  <c r="M19" i="9"/>
  <c r="M18" i="9"/>
  <c r="M17" i="9"/>
  <c r="R17" i="9" s="1"/>
  <c r="M16" i="9"/>
  <c r="R16" i="9" s="1"/>
  <c r="T19" i="11" s="1"/>
  <c r="M15" i="9"/>
  <c r="R15" i="9" s="1"/>
  <c r="M14" i="9"/>
  <c r="M13" i="9"/>
  <c r="M12" i="9"/>
  <c r="R12" i="9" s="1"/>
  <c r="M11" i="9"/>
  <c r="R11" i="9" s="1"/>
  <c r="M10" i="9"/>
  <c r="R10" i="9" s="1"/>
  <c r="M9" i="9"/>
  <c r="M8" i="9"/>
  <c r="R8" i="9" s="1"/>
  <c r="T11" i="11" s="1"/>
  <c r="M7" i="9"/>
  <c r="R7" i="9" s="1"/>
  <c r="T10" i="11" s="1"/>
  <c r="M6" i="9"/>
  <c r="M5" i="9"/>
  <c r="T46" i="12"/>
  <c r="T42" i="12"/>
  <c r="T41" i="12"/>
  <c r="T34" i="12"/>
  <c r="T33" i="12"/>
  <c r="T32" i="12"/>
  <c r="T30" i="12"/>
  <c r="T24" i="12"/>
  <c r="T17" i="12"/>
  <c r="T10" i="12"/>
  <c r="T54" i="15"/>
  <c r="T53" i="15"/>
  <c r="T52" i="15"/>
  <c r="T51" i="15"/>
  <c r="T50" i="15"/>
  <c r="T49" i="15"/>
  <c r="T48" i="15"/>
  <c r="T47" i="15"/>
  <c r="T46" i="15"/>
  <c r="T45" i="15"/>
  <c r="T44" i="15"/>
  <c r="P5" i="9"/>
  <c r="R5" i="9" s="1"/>
  <c r="T8" i="11" s="1"/>
  <c r="O5" i="9"/>
  <c r="N5" i="9"/>
  <c r="Q43" i="9"/>
  <c r="Q42" i="9"/>
  <c r="Q41" i="9"/>
  <c r="R41" i="9"/>
  <c r="Q40" i="9"/>
  <c r="Q39" i="9"/>
  <c r="Q38" i="9"/>
  <c r="R38" i="9"/>
  <c r="Q37" i="9"/>
  <c r="R37" i="9"/>
  <c r="T37" i="15" s="1"/>
  <c r="Q36" i="9"/>
  <c r="Q35" i="9"/>
  <c r="Q34" i="9"/>
  <c r="Q33" i="9"/>
  <c r="Q32" i="9"/>
  <c r="Q31" i="9"/>
  <c r="R31" i="9"/>
  <c r="Q30" i="9"/>
  <c r="R30" i="9"/>
  <c r="Q29" i="9"/>
  <c r="R29" i="9"/>
  <c r="T29" i="15" s="1"/>
  <c r="Q28" i="9"/>
  <c r="Q27" i="9"/>
  <c r="R27" i="9"/>
  <c r="Q26" i="9"/>
  <c r="Q25" i="9"/>
  <c r="Q24" i="9"/>
  <c r="Q23" i="9"/>
  <c r="R23" i="9"/>
  <c r="Q22" i="9"/>
  <c r="R22" i="9"/>
  <c r="Q21" i="9"/>
  <c r="R21" i="9"/>
  <c r="T21" i="15" s="1"/>
  <c r="Q20" i="9"/>
  <c r="Q19" i="9"/>
  <c r="R19" i="9"/>
  <c r="Q18" i="9"/>
  <c r="R18" i="9"/>
  <c r="Q17" i="9"/>
  <c r="Q16" i="9"/>
  <c r="Q15" i="9"/>
  <c r="Q14" i="9"/>
  <c r="R14" i="9"/>
  <c r="Q13" i="9"/>
  <c r="R13" i="9"/>
  <c r="Q12" i="9"/>
  <c r="Q11" i="9"/>
  <c r="Q10" i="9"/>
  <c r="Q9" i="9"/>
  <c r="R9" i="9"/>
  <c r="T9" i="15" s="1"/>
  <c r="Q8" i="9"/>
  <c r="Q7" i="9"/>
  <c r="Q6" i="9"/>
  <c r="R6" i="9"/>
  <c r="Q5" i="9"/>
  <c r="G5" i="8"/>
  <c r="H5" i="8"/>
  <c r="I5" i="8"/>
  <c r="J5" i="8"/>
  <c r="K5" i="8"/>
  <c r="G6" i="8"/>
  <c r="H6" i="8"/>
  <c r="I6" i="8"/>
  <c r="J6" i="8"/>
  <c r="K6" i="8"/>
  <c r="G7" i="8"/>
  <c r="L7" i="8" s="1"/>
  <c r="T57" i="14" s="1"/>
  <c r="H7" i="8"/>
  <c r="I7" i="8"/>
  <c r="J7" i="8"/>
  <c r="K7" i="8"/>
  <c r="G8" i="8"/>
  <c r="H8" i="8"/>
  <c r="I8" i="8"/>
  <c r="J8" i="8"/>
  <c r="L8" i="8" s="1"/>
  <c r="T58" i="14" s="1"/>
  <c r="K8" i="8"/>
  <c r="G9" i="8"/>
  <c r="H9" i="8"/>
  <c r="I9" i="8"/>
  <c r="J9" i="8"/>
  <c r="K9" i="8"/>
  <c r="L9" i="8"/>
  <c r="T59" i="14" s="1"/>
  <c r="G10" i="8"/>
  <c r="H10" i="8"/>
  <c r="I10" i="8"/>
  <c r="J10" i="8"/>
  <c r="K10" i="8"/>
  <c r="G11" i="8"/>
  <c r="H11" i="8"/>
  <c r="I11" i="8"/>
  <c r="J11" i="8"/>
  <c r="K11" i="8"/>
  <c r="G12" i="8"/>
  <c r="H12" i="8"/>
  <c r="I12" i="8"/>
  <c r="J12" i="8"/>
  <c r="L12" i="8" s="1"/>
  <c r="K12" i="8"/>
  <c r="G13" i="8"/>
  <c r="L13" i="8" s="1"/>
  <c r="T63" i="14" s="1"/>
  <c r="H13" i="8"/>
  <c r="I13" i="8"/>
  <c r="J13" i="8"/>
  <c r="K13" i="8"/>
  <c r="G14" i="8"/>
  <c r="H14" i="8"/>
  <c r="I14" i="8"/>
  <c r="J14" i="8"/>
  <c r="K14" i="8"/>
  <c r="G15" i="8"/>
  <c r="H15" i="8"/>
  <c r="I15" i="8"/>
  <c r="J15" i="8"/>
  <c r="K15" i="8"/>
  <c r="L15" i="8"/>
  <c r="T65" i="14" s="1"/>
  <c r="G16" i="8"/>
  <c r="H16" i="8"/>
  <c r="I16" i="8"/>
  <c r="J16" i="8"/>
  <c r="K16" i="8"/>
  <c r="G17" i="8"/>
  <c r="H17" i="8"/>
  <c r="I17" i="8"/>
  <c r="J17" i="8"/>
  <c r="K17" i="8"/>
  <c r="G18" i="8"/>
  <c r="H18" i="8"/>
  <c r="I18" i="8"/>
  <c r="J18" i="8"/>
  <c r="L18" i="8" s="1"/>
  <c r="K18" i="8"/>
  <c r="G19" i="8"/>
  <c r="H19" i="8"/>
  <c r="I19" i="8"/>
  <c r="J19" i="8"/>
  <c r="K19" i="8"/>
  <c r="L19" i="8"/>
  <c r="G20" i="8"/>
  <c r="H20" i="8"/>
  <c r="I20" i="8"/>
  <c r="J20" i="8"/>
  <c r="K20" i="8"/>
  <c r="G21" i="8"/>
  <c r="H21" i="8"/>
  <c r="L21" i="8" s="1"/>
  <c r="T71" i="14" s="1"/>
  <c r="I21" i="8"/>
  <c r="J21" i="8"/>
  <c r="K21" i="8"/>
  <c r="G22" i="8"/>
  <c r="H22" i="8"/>
  <c r="I22" i="8"/>
  <c r="J22" i="8"/>
  <c r="L22" i="8" s="1"/>
  <c r="T72" i="14" s="1"/>
  <c r="K22" i="8"/>
  <c r="G23" i="8"/>
  <c r="H23" i="8"/>
  <c r="I23" i="8"/>
  <c r="J23" i="8"/>
  <c r="K23" i="8"/>
  <c r="G24" i="8"/>
  <c r="H24" i="8"/>
  <c r="I24" i="8"/>
  <c r="J24" i="8"/>
  <c r="K24" i="8"/>
  <c r="G25" i="8"/>
  <c r="H25" i="8"/>
  <c r="I25" i="8"/>
  <c r="J25" i="8"/>
  <c r="K25" i="8"/>
  <c r="L25" i="8"/>
  <c r="T75" i="14" s="1"/>
  <c r="G26" i="8"/>
  <c r="H26" i="8"/>
  <c r="I26" i="8"/>
  <c r="J26" i="8"/>
  <c r="K26" i="8"/>
  <c r="G27" i="8"/>
  <c r="H27" i="8"/>
  <c r="I27" i="8"/>
  <c r="J27" i="8"/>
  <c r="K27" i="8"/>
  <c r="G28" i="8"/>
  <c r="H28" i="8"/>
  <c r="I28" i="8"/>
  <c r="J28" i="8"/>
  <c r="L28" i="8" s="1"/>
  <c r="K28" i="8"/>
  <c r="G29" i="8"/>
  <c r="H29" i="8"/>
  <c r="I29" i="8"/>
  <c r="J29" i="8"/>
  <c r="K29" i="8"/>
  <c r="G30" i="8"/>
  <c r="H30" i="8"/>
  <c r="I30" i="8"/>
  <c r="J30" i="8"/>
  <c r="L30" i="8" s="1"/>
  <c r="T80" i="14" s="1"/>
  <c r="K30" i="8"/>
  <c r="G31" i="8"/>
  <c r="H31" i="8"/>
  <c r="I31" i="8"/>
  <c r="J31" i="8"/>
  <c r="K31" i="8"/>
  <c r="G32" i="8"/>
  <c r="H32" i="8"/>
  <c r="I32" i="8"/>
  <c r="J32" i="8"/>
  <c r="K32" i="8"/>
  <c r="G33" i="8"/>
  <c r="H33" i="8"/>
  <c r="I33" i="8"/>
  <c r="J33" i="8"/>
  <c r="K33" i="8"/>
  <c r="G34" i="8"/>
  <c r="H34" i="8"/>
  <c r="I34" i="8"/>
  <c r="J34" i="8"/>
  <c r="K34" i="8"/>
  <c r="G35" i="8"/>
  <c r="H35" i="8"/>
  <c r="I35" i="8"/>
  <c r="J35" i="8"/>
  <c r="K35" i="8"/>
  <c r="G36" i="8"/>
  <c r="H36" i="8"/>
  <c r="I36" i="8"/>
  <c r="J36" i="8"/>
  <c r="L36" i="8" s="1"/>
  <c r="K36" i="8"/>
  <c r="G37" i="8"/>
  <c r="H37" i="8"/>
  <c r="I37" i="8"/>
  <c r="J37" i="8"/>
  <c r="K37" i="8"/>
  <c r="G38" i="8"/>
  <c r="H38" i="8"/>
  <c r="I38" i="8"/>
  <c r="J38" i="8"/>
  <c r="K38" i="8"/>
  <c r="G39" i="8"/>
  <c r="H39" i="8"/>
  <c r="I39" i="8"/>
  <c r="J39" i="8"/>
  <c r="K39" i="8"/>
  <c r="L39" i="8"/>
  <c r="T89" i="14" s="1"/>
  <c r="G40" i="8"/>
  <c r="L40" i="8" s="1"/>
  <c r="T90" i="14" s="1"/>
  <c r="H40" i="8"/>
  <c r="I40" i="8"/>
  <c r="J40" i="8"/>
  <c r="K40" i="8"/>
  <c r="G41" i="8"/>
  <c r="H41" i="8"/>
  <c r="I41" i="8"/>
  <c r="J41" i="8"/>
  <c r="K41" i="8"/>
  <c r="G42" i="8"/>
  <c r="H42" i="8"/>
  <c r="I42" i="8"/>
  <c r="J42" i="8"/>
  <c r="L42" i="8" s="1"/>
  <c r="K42" i="8"/>
  <c r="G43" i="8"/>
  <c r="H43" i="8"/>
  <c r="I43" i="8"/>
  <c r="J43" i="8"/>
  <c r="K43" i="8"/>
  <c r="X46" i="15"/>
  <c r="W46" i="15"/>
  <c r="V46" i="15"/>
  <c r="U46" i="15"/>
  <c r="X45" i="15"/>
  <c r="W45" i="15"/>
  <c r="V45" i="15"/>
  <c r="U45" i="15"/>
  <c r="X44" i="15"/>
  <c r="W44" i="15"/>
  <c r="V44" i="15"/>
  <c r="U44" i="15"/>
  <c r="X43" i="15"/>
  <c r="W43" i="15"/>
  <c r="V43" i="15"/>
  <c r="U43" i="15"/>
  <c r="X42" i="15"/>
  <c r="W42" i="15"/>
  <c r="V42" i="15"/>
  <c r="U42" i="15"/>
  <c r="X41" i="15"/>
  <c r="W41" i="15"/>
  <c r="V41" i="15"/>
  <c r="U41" i="15"/>
  <c r="X40" i="15"/>
  <c r="W40" i="15"/>
  <c r="V40" i="15"/>
  <c r="U40" i="15"/>
  <c r="X39" i="15"/>
  <c r="W39" i="15"/>
  <c r="V39" i="15"/>
  <c r="U39" i="15"/>
  <c r="X38" i="15"/>
  <c r="W38" i="15"/>
  <c r="V38" i="15"/>
  <c r="U38" i="15"/>
  <c r="X37" i="15"/>
  <c r="W37" i="15"/>
  <c r="V37" i="15"/>
  <c r="U37" i="15"/>
  <c r="X36" i="15"/>
  <c r="W36" i="15"/>
  <c r="V36" i="15"/>
  <c r="U36" i="15"/>
  <c r="AA35" i="15"/>
  <c r="X35" i="15"/>
  <c r="W35" i="15"/>
  <c r="V35" i="15"/>
  <c r="U35" i="15"/>
  <c r="AB34" i="15"/>
  <c r="W34" i="15"/>
  <c r="V34" i="15"/>
  <c r="W33" i="15"/>
  <c r="V33" i="15"/>
  <c r="W31" i="15"/>
  <c r="V31" i="15"/>
  <c r="U31" i="15"/>
  <c r="X31" i="15" s="1"/>
  <c r="W30" i="15"/>
  <c r="V30" i="15"/>
  <c r="U30" i="15"/>
  <c r="X30" i="15" s="1"/>
  <c r="W29" i="15"/>
  <c r="V29" i="15"/>
  <c r="U29" i="15"/>
  <c r="X29" i="15" s="1"/>
  <c r="W28" i="15"/>
  <c r="V28" i="15"/>
  <c r="U28" i="15"/>
  <c r="X28" i="15" s="1"/>
  <c r="W27" i="15"/>
  <c r="V27" i="15"/>
  <c r="U27" i="15"/>
  <c r="X27" i="15" s="1"/>
  <c r="W26" i="15"/>
  <c r="V26" i="15"/>
  <c r="U26" i="15"/>
  <c r="X26" i="15" s="1"/>
  <c r="W25" i="15"/>
  <c r="V25" i="15"/>
  <c r="U25" i="15"/>
  <c r="X25" i="15" s="1"/>
  <c r="W24" i="15"/>
  <c r="V24" i="15"/>
  <c r="U24" i="15"/>
  <c r="X24" i="15" s="1"/>
  <c r="W23" i="15"/>
  <c r="V23" i="15"/>
  <c r="U23" i="15"/>
  <c r="X23" i="15" s="1"/>
  <c r="W22" i="15"/>
  <c r="V22" i="15"/>
  <c r="U22" i="15"/>
  <c r="X22" i="15" s="1"/>
  <c r="W21" i="15"/>
  <c r="V21" i="15"/>
  <c r="U21" i="15"/>
  <c r="X21" i="15" s="1"/>
  <c r="W20" i="15"/>
  <c r="V20" i="15"/>
  <c r="U20" i="15"/>
  <c r="X20" i="15" s="1"/>
  <c r="W19" i="15"/>
  <c r="V19" i="15"/>
  <c r="W18" i="15"/>
  <c r="V18" i="15"/>
  <c r="W17" i="15"/>
  <c r="V17" i="15"/>
  <c r="W16" i="15"/>
  <c r="V16" i="15"/>
  <c r="U16" i="15"/>
  <c r="X16" i="15" s="1"/>
  <c r="X15" i="15"/>
  <c r="W15" i="15"/>
  <c r="V15" i="15"/>
  <c r="U15" i="15"/>
  <c r="W14" i="15"/>
  <c r="V14" i="15"/>
  <c r="U14" i="15"/>
  <c r="X14" i="15" s="1"/>
  <c r="X13" i="15"/>
  <c r="W13" i="15"/>
  <c r="V13" i="15"/>
  <c r="U13" i="15"/>
  <c r="W12" i="15"/>
  <c r="V12" i="15"/>
  <c r="U12" i="15"/>
  <c r="X12" i="15" s="1"/>
  <c r="X11" i="15"/>
  <c r="W11" i="15"/>
  <c r="V11" i="15"/>
  <c r="U11" i="15"/>
  <c r="W10" i="15"/>
  <c r="V10" i="15"/>
  <c r="U10" i="15"/>
  <c r="X10" i="15" s="1"/>
  <c r="X9" i="15"/>
  <c r="W9" i="15"/>
  <c r="V9" i="15"/>
  <c r="U9" i="15"/>
  <c r="W8" i="15"/>
  <c r="V8" i="15"/>
  <c r="U8" i="15"/>
  <c r="X8" i="15" s="1"/>
  <c r="X7" i="15"/>
  <c r="W7" i="15"/>
  <c r="V7" i="15"/>
  <c r="U7" i="15"/>
  <c r="W6" i="15"/>
  <c r="V6" i="15"/>
  <c r="U6" i="15"/>
  <c r="X6" i="15" s="1"/>
  <c r="W5" i="15"/>
  <c r="V5" i="15"/>
  <c r="U5" i="15"/>
  <c r="U46" i="14"/>
  <c r="U45" i="14"/>
  <c r="U44" i="14"/>
  <c r="U43" i="14"/>
  <c r="U42" i="14"/>
  <c r="U41" i="14"/>
  <c r="U40" i="14"/>
  <c r="U39" i="14"/>
  <c r="U38" i="14"/>
  <c r="U37" i="14"/>
  <c r="U36" i="14"/>
  <c r="U35" i="14"/>
  <c r="U31" i="14"/>
  <c r="X31" i="14" s="1"/>
  <c r="U30" i="14"/>
  <c r="U29" i="14"/>
  <c r="X29" i="14" s="1"/>
  <c r="U28" i="14"/>
  <c r="X28" i="14" s="1"/>
  <c r="U27" i="14"/>
  <c r="U26" i="14"/>
  <c r="U25" i="14"/>
  <c r="U24" i="14"/>
  <c r="X24" i="14" s="1"/>
  <c r="U23" i="14"/>
  <c r="X23" i="14" s="1"/>
  <c r="U22" i="14"/>
  <c r="X22" i="14" s="1"/>
  <c r="U21" i="14"/>
  <c r="U20" i="14"/>
  <c r="X20" i="14" s="1"/>
  <c r="W16" i="14"/>
  <c r="V16" i="14"/>
  <c r="U16" i="14"/>
  <c r="X16" i="14" s="1"/>
  <c r="W15" i="14"/>
  <c r="V15" i="14"/>
  <c r="U15" i="14"/>
  <c r="X15" i="14" s="1"/>
  <c r="W14" i="14"/>
  <c r="V14" i="14"/>
  <c r="U14" i="14"/>
  <c r="X14" i="14" s="1"/>
  <c r="W13" i="14"/>
  <c r="V13" i="14"/>
  <c r="U13" i="14"/>
  <c r="X13" i="14" s="1"/>
  <c r="W12" i="14"/>
  <c r="V12" i="14"/>
  <c r="U12" i="14"/>
  <c r="X12" i="14" s="1"/>
  <c r="W11" i="14"/>
  <c r="V11" i="14"/>
  <c r="U11" i="14"/>
  <c r="W10" i="14"/>
  <c r="V10" i="14"/>
  <c r="U10" i="14"/>
  <c r="W9" i="14"/>
  <c r="V9" i="14"/>
  <c r="U9" i="14"/>
  <c r="X9" i="14" s="1"/>
  <c r="AA9" i="14" s="1"/>
  <c r="W8" i="14"/>
  <c r="V8" i="14"/>
  <c r="U8" i="14"/>
  <c r="X8" i="14" s="1"/>
  <c r="AA8" i="14" s="1"/>
  <c r="W7" i="14"/>
  <c r="V7" i="14"/>
  <c r="U7" i="14"/>
  <c r="W6" i="14"/>
  <c r="V6" i="14"/>
  <c r="U6" i="14"/>
  <c r="T104" i="14"/>
  <c r="T103" i="14"/>
  <c r="T102" i="14"/>
  <c r="T101" i="14"/>
  <c r="T100" i="14"/>
  <c r="T99" i="14"/>
  <c r="T98" i="14"/>
  <c r="T97" i="14"/>
  <c r="T96" i="14"/>
  <c r="T95" i="14"/>
  <c r="T94" i="14"/>
  <c r="T92" i="14"/>
  <c r="T86" i="14"/>
  <c r="T78" i="14"/>
  <c r="T69" i="14"/>
  <c r="T68" i="14"/>
  <c r="T62" i="14"/>
  <c r="T54" i="14"/>
  <c r="T53" i="14"/>
  <c r="T52" i="14"/>
  <c r="T51" i="14"/>
  <c r="T50" i="14"/>
  <c r="T49" i="14"/>
  <c r="T48" i="14"/>
  <c r="T47" i="14"/>
  <c r="T46" i="14"/>
  <c r="T45" i="14"/>
  <c r="T44" i="14"/>
  <c r="K42" i="7"/>
  <c r="J42" i="7"/>
  <c r="I42" i="7"/>
  <c r="H42" i="7"/>
  <c r="G42" i="7"/>
  <c r="K41" i="7"/>
  <c r="J41" i="7"/>
  <c r="I41" i="7"/>
  <c r="H41" i="7"/>
  <c r="G41" i="7"/>
  <c r="K40" i="7"/>
  <c r="J40" i="7"/>
  <c r="I40" i="7"/>
  <c r="H40" i="7"/>
  <c r="G40" i="7"/>
  <c r="K39" i="7"/>
  <c r="J39" i="7"/>
  <c r="I39" i="7"/>
  <c r="H39" i="7"/>
  <c r="G39" i="7"/>
  <c r="K38" i="7"/>
  <c r="J38" i="7"/>
  <c r="I38" i="7"/>
  <c r="H38" i="7"/>
  <c r="G38" i="7"/>
  <c r="K37" i="7"/>
  <c r="J37" i="7"/>
  <c r="I37" i="7"/>
  <c r="H37" i="7"/>
  <c r="G37" i="7"/>
  <c r="L37" i="7" s="1"/>
  <c r="T38" i="14" s="1"/>
  <c r="K36" i="7"/>
  <c r="J36" i="7"/>
  <c r="I36" i="7"/>
  <c r="H36" i="7"/>
  <c r="G36" i="7"/>
  <c r="L36" i="7" s="1"/>
  <c r="T37" i="14" s="1"/>
  <c r="K35" i="7"/>
  <c r="J35" i="7"/>
  <c r="I35" i="7"/>
  <c r="H35" i="7"/>
  <c r="G35" i="7"/>
  <c r="K34" i="7"/>
  <c r="J34" i="7"/>
  <c r="I34" i="7"/>
  <c r="H34" i="7"/>
  <c r="G34" i="7"/>
  <c r="K33" i="7"/>
  <c r="J33" i="7"/>
  <c r="I33" i="7"/>
  <c r="H33" i="7"/>
  <c r="G33" i="7"/>
  <c r="K32" i="7"/>
  <c r="J32" i="7"/>
  <c r="I32" i="7"/>
  <c r="H32" i="7"/>
  <c r="G32" i="7"/>
  <c r="K31" i="7"/>
  <c r="J31" i="7"/>
  <c r="I31" i="7"/>
  <c r="H31" i="7"/>
  <c r="G31" i="7"/>
  <c r="L31" i="7" s="1"/>
  <c r="T32" i="14" s="1"/>
  <c r="K30" i="7"/>
  <c r="J30" i="7"/>
  <c r="I30" i="7"/>
  <c r="H30" i="7"/>
  <c r="G30" i="7"/>
  <c r="K29" i="7"/>
  <c r="J29" i="7"/>
  <c r="I29" i="7"/>
  <c r="H29" i="7"/>
  <c r="G29" i="7"/>
  <c r="L29" i="7" s="1"/>
  <c r="T30" i="14" s="1"/>
  <c r="K28" i="7"/>
  <c r="J28" i="7"/>
  <c r="I28" i="7"/>
  <c r="H28" i="7"/>
  <c r="G28" i="7"/>
  <c r="K27" i="7"/>
  <c r="J27" i="7"/>
  <c r="I27" i="7"/>
  <c r="H27" i="7"/>
  <c r="G27" i="7"/>
  <c r="K26" i="7"/>
  <c r="J26" i="7"/>
  <c r="I26" i="7"/>
  <c r="H26" i="7"/>
  <c r="G26" i="7"/>
  <c r="L26" i="7" s="1"/>
  <c r="T27" i="14" s="1"/>
  <c r="K25" i="7"/>
  <c r="J25" i="7"/>
  <c r="I25" i="7"/>
  <c r="H25" i="7"/>
  <c r="G25" i="7"/>
  <c r="K24" i="7"/>
  <c r="J24" i="7"/>
  <c r="I24" i="7"/>
  <c r="H24" i="7"/>
  <c r="G24" i="7"/>
  <c r="K23" i="7"/>
  <c r="J23" i="7"/>
  <c r="I23" i="7"/>
  <c r="H23" i="7"/>
  <c r="G23" i="7"/>
  <c r="L23" i="7" s="1"/>
  <c r="T24" i="14" s="1"/>
  <c r="K22" i="7"/>
  <c r="J22" i="7"/>
  <c r="I22" i="7"/>
  <c r="H22" i="7"/>
  <c r="G22" i="7"/>
  <c r="K21" i="7"/>
  <c r="J21" i="7"/>
  <c r="I21" i="7"/>
  <c r="H21" i="7"/>
  <c r="G21" i="7"/>
  <c r="K20" i="7"/>
  <c r="J20" i="7"/>
  <c r="I20" i="7"/>
  <c r="H20" i="7"/>
  <c r="G20" i="7"/>
  <c r="L20" i="7" s="1"/>
  <c r="T21" i="14" s="1"/>
  <c r="K19" i="7"/>
  <c r="J19" i="7"/>
  <c r="I19" i="7"/>
  <c r="H19" i="7"/>
  <c r="G19" i="7"/>
  <c r="K18" i="7"/>
  <c r="J18" i="7"/>
  <c r="I18" i="7"/>
  <c r="H18" i="7"/>
  <c r="G18" i="7"/>
  <c r="L18" i="7" s="1"/>
  <c r="T19" i="14" s="1"/>
  <c r="K17" i="7"/>
  <c r="J17" i="7"/>
  <c r="I17" i="7"/>
  <c r="H17" i="7"/>
  <c r="G17" i="7"/>
  <c r="K16" i="7"/>
  <c r="J16" i="7"/>
  <c r="I16" i="7"/>
  <c r="H16" i="7"/>
  <c r="G16" i="7"/>
  <c r="K15" i="7"/>
  <c r="J15" i="7"/>
  <c r="I15" i="7"/>
  <c r="H15" i="7"/>
  <c r="G15" i="7"/>
  <c r="L15" i="7" s="1"/>
  <c r="T16" i="14" s="1"/>
  <c r="K14" i="7"/>
  <c r="J14" i="7"/>
  <c r="I14" i="7"/>
  <c r="H14" i="7"/>
  <c r="G14" i="7"/>
  <c r="K13" i="7"/>
  <c r="J13" i="7"/>
  <c r="I13" i="7"/>
  <c r="H13" i="7"/>
  <c r="G13" i="7"/>
  <c r="L13" i="7" s="1"/>
  <c r="T14" i="14" s="1"/>
  <c r="K12" i="7"/>
  <c r="J12" i="7"/>
  <c r="I12" i="7"/>
  <c r="H12" i="7"/>
  <c r="G12" i="7"/>
  <c r="L12" i="7" s="1"/>
  <c r="T13" i="14" s="1"/>
  <c r="K11" i="7"/>
  <c r="J11" i="7"/>
  <c r="I11" i="7"/>
  <c r="H11" i="7"/>
  <c r="G11" i="7"/>
  <c r="K10" i="7"/>
  <c r="J10" i="7"/>
  <c r="I10" i="7"/>
  <c r="H10" i="7"/>
  <c r="G10" i="7"/>
  <c r="K9" i="7"/>
  <c r="J9" i="7"/>
  <c r="I9" i="7"/>
  <c r="H9" i="7"/>
  <c r="G9" i="7"/>
  <c r="K8" i="7"/>
  <c r="J8" i="7"/>
  <c r="I8" i="7"/>
  <c r="H8" i="7"/>
  <c r="G8" i="7"/>
  <c r="K7" i="7"/>
  <c r="J7" i="7"/>
  <c r="I7" i="7"/>
  <c r="H7" i="7"/>
  <c r="G7" i="7"/>
  <c r="K6" i="7"/>
  <c r="J6" i="7"/>
  <c r="I6" i="7"/>
  <c r="H6" i="7"/>
  <c r="G6" i="7"/>
  <c r="K5" i="7"/>
  <c r="J5" i="7"/>
  <c r="I5" i="7"/>
  <c r="H5" i="7"/>
  <c r="G5" i="7"/>
  <c r="X46" i="14"/>
  <c r="AA46" i="14" s="1"/>
  <c r="W46" i="14"/>
  <c r="V46" i="14"/>
  <c r="AA45" i="14"/>
  <c r="X45" i="14"/>
  <c r="W45" i="14"/>
  <c r="V45" i="14"/>
  <c r="X44" i="14"/>
  <c r="AA44" i="14" s="1"/>
  <c r="W44" i="14"/>
  <c r="V44" i="14"/>
  <c r="AA43" i="14"/>
  <c r="X43" i="14"/>
  <c r="W43" i="14"/>
  <c r="V43" i="14"/>
  <c r="X42" i="14"/>
  <c r="AA42" i="14" s="1"/>
  <c r="W42" i="14"/>
  <c r="V42" i="14"/>
  <c r="AA41" i="14"/>
  <c r="X41" i="14"/>
  <c r="W41" i="14"/>
  <c r="V41" i="14"/>
  <c r="X40" i="14"/>
  <c r="AA40" i="14" s="1"/>
  <c r="W40" i="14"/>
  <c r="V40" i="14"/>
  <c r="AA39" i="14"/>
  <c r="X39" i="14"/>
  <c r="W39" i="14"/>
  <c r="V39" i="14"/>
  <c r="X38" i="14"/>
  <c r="AA38" i="14" s="1"/>
  <c r="W38" i="14"/>
  <c r="V38" i="14"/>
  <c r="AA37" i="14"/>
  <c r="X37" i="14"/>
  <c r="W37" i="14"/>
  <c r="V37" i="14"/>
  <c r="X36" i="14"/>
  <c r="AA36" i="14" s="1"/>
  <c r="W36" i="14"/>
  <c r="V36" i="14"/>
  <c r="X35" i="14"/>
  <c r="AA35" i="14" s="1"/>
  <c r="W35" i="14"/>
  <c r="V35" i="14"/>
  <c r="AB34" i="14"/>
  <c r="W34" i="14"/>
  <c r="V34" i="14"/>
  <c r="W33" i="14"/>
  <c r="V33" i="14"/>
  <c r="W31" i="14"/>
  <c r="V31" i="14"/>
  <c r="W30" i="14"/>
  <c r="V30" i="14"/>
  <c r="X30" i="14"/>
  <c r="W29" i="14"/>
  <c r="V29" i="14"/>
  <c r="W28" i="14"/>
  <c r="V28" i="14"/>
  <c r="W27" i="14"/>
  <c r="V27" i="14"/>
  <c r="X27" i="14"/>
  <c r="W26" i="14"/>
  <c r="V26" i="14"/>
  <c r="X26" i="14"/>
  <c r="W25" i="14"/>
  <c r="V25" i="14"/>
  <c r="X25" i="14"/>
  <c r="W24" i="14"/>
  <c r="V24" i="14"/>
  <c r="W23" i="14"/>
  <c r="V23" i="14"/>
  <c r="W22" i="14"/>
  <c r="V22" i="14"/>
  <c r="W21" i="14"/>
  <c r="V21" i="14"/>
  <c r="X21" i="14"/>
  <c r="W20" i="14"/>
  <c r="V20" i="14"/>
  <c r="W19" i="14"/>
  <c r="V19" i="14"/>
  <c r="W18" i="14"/>
  <c r="V18" i="14"/>
  <c r="W17" i="14"/>
  <c r="V17" i="14"/>
  <c r="W5" i="14"/>
  <c r="V5" i="14"/>
  <c r="U5" i="14"/>
  <c r="X5" i="14" s="1"/>
  <c r="AA5" i="14" s="1"/>
  <c r="W20" i="13"/>
  <c r="V20" i="13"/>
  <c r="U20" i="13"/>
  <c r="X20" i="13" s="1"/>
  <c r="W31" i="13"/>
  <c r="V31" i="13"/>
  <c r="U31" i="13"/>
  <c r="X31" i="13" s="1"/>
  <c r="AA31" i="13" s="1"/>
  <c r="W30" i="13"/>
  <c r="V30" i="13"/>
  <c r="U30" i="13"/>
  <c r="X30" i="13" s="1"/>
  <c r="AA30" i="13" s="1"/>
  <c r="W29" i="13"/>
  <c r="V29" i="13"/>
  <c r="U29" i="13"/>
  <c r="X29" i="13" s="1"/>
  <c r="AA29" i="13" s="1"/>
  <c r="W28" i="13"/>
  <c r="V28" i="13"/>
  <c r="U28" i="13"/>
  <c r="X28" i="13" s="1"/>
  <c r="AA28" i="13" s="1"/>
  <c r="W27" i="13"/>
  <c r="V27" i="13"/>
  <c r="U27" i="13"/>
  <c r="X27" i="13" s="1"/>
  <c r="AA27" i="13" s="1"/>
  <c r="W26" i="13"/>
  <c r="V26" i="13"/>
  <c r="U26" i="13"/>
  <c r="X26" i="13" s="1"/>
  <c r="AA26" i="13" s="1"/>
  <c r="W25" i="13"/>
  <c r="V25" i="13"/>
  <c r="U25" i="13"/>
  <c r="W24" i="13"/>
  <c r="V24" i="13"/>
  <c r="U24" i="13"/>
  <c r="W23" i="13"/>
  <c r="V23" i="13"/>
  <c r="U23" i="13"/>
  <c r="X23" i="13" s="1"/>
  <c r="AA23" i="13" s="1"/>
  <c r="W22" i="13"/>
  <c r="V22" i="13"/>
  <c r="U22" i="13"/>
  <c r="W21" i="13"/>
  <c r="V21" i="13"/>
  <c r="U21" i="13"/>
  <c r="W16" i="13"/>
  <c r="V16" i="13"/>
  <c r="U16" i="13"/>
  <c r="X16" i="13" s="1"/>
  <c r="AA16" i="13" s="1"/>
  <c r="W15" i="13"/>
  <c r="V15" i="13"/>
  <c r="U15" i="13"/>
  <c r="X15" i="13" s="1"/>
  <c r="AA15" i="13" s="1"/>
  <c r="W14" i="13"/>
  <c r="V14" i="13"/>
  <c r="U14" i="13"/>
  <c r="X14" i="13" s="1"/>
  <c r="AA14" i="13" s="1"/>
  <c r="W13" i="13"/>
  <c r="V13" i="13"/>
  <c r="U13" i="13"/>
  <c r="X13" i="13" s="1"/>
  <c r="AA13" i="13" s="1"/>
  <c r="W12" i="13"/>
  <c r="V12" i="13"/>
  <c r="U12" i="13"/>
  <c r="X12" i="13" s="1"/>
  <c r="AA12" i="13" s="1"/>
  <c r="W11" i="13"/>
  <c r="V11" i="13"/>
  <c r="U11" i="13"/>
  <c r="X11" i="13" s="1"/>
  <c r="AA11" i="13" s="1"/>
  <c r="W10" i="13"/>
  <c r="V10" i="13"/>
  <c r="U10" i="13"/>
  <c r="X10" i="13" s="1"/>
  <c r="AA10" i="13" s="1"/>
  <c r="W9" i="13"/>
  <c r="V9" i="13"/>
  <c r="U9" i="13"/>
  <c r="W8" i="13"/>
  <c r="V8" i="13"/>
  <c r="U8" i="13"/>
  <c r="W7" i="13"/>
  <c r="V7" i="13"/>
  <c r="U7" i="13"/>
  <c r="X7" i="13" s="1"/>
  <c r="AA7" i="13" s="1"/>
  <c r="W6" i="13"/>
  <c r="V6" i="13"/>
  <c r="U6" i="13"/>
  <c r="X6" i="13" s="1"/>
  <c r="AA6" i="13" s="1"/>
  <c r="W5" i="13"/>
  <c r="V5" i="13"/>
  <c r="U5" i="13"/>
  <c r="T104" i="13"/>
  <c r="T103" i="13"/>
  <c r="T102" i="13"/>
  <c r="T101" i="13"/>
  <c r="T100" i="13"/>
  <c r="T99" i="13"/>
  <c r="T98" i="13"/>
  <c r="T97" i="13"/>
  <c r="T96" i="13"/>
  <c r="T95" i="13"/>
  <c r="T94" i="13"/>
  <c r="K43" i="6"/>
  <c r="J43" i="6"/>
  <c r="I43" i="6"/>
  <c r="H43" i="6"/>
  <c r="G43" i="6"/>
  <c r="K42" i="6"/>
  <c r="J42" i="6"/>
  <c r="I42" i="6"/>
  <c r="H42" i="6"/>
  <c r="G42" i="6"/>
  <c r="L42" i="6" s="1"/>
  <c r="T92" i="13" s="1"/>
  <c r="K41" i="6"/>
  <c r="J41" i="6"/>
  <c r="I41" i="6"/>
  <c r="H41" i="6"/>
  <c r="G41" i="6"/>
  <c r="L41" i="6" s="1"/>
  <c r="T91" i="13" s="1"/>
  <c r="K40" i="6"/>
  <c r="J40" i="6"/>
  <c r="I40" i="6"/>
  <c r="H40" i="6"/>
  <c r="G40" i="6"/>
  <c r="K39" i="6"/>
  <c r="J39" i="6"/>
  <c r="I39" i="6"/>
  <c r="H39" i="6"/>
  <c r="G39" i="6"/>
  <c r="L39" i="6" s="1"/>
  <c r="T89" i="13" s="1"/>
  <c r="K38" i="6"/>
  <c r="J38" i="6"/>
  <c r="I38" i="6"/>
  <c r="H38" i="6"/>
  <c r="G38" i="6"/>
  <c r="K37" i="6"/>
  <c r="J37" i="6"/>
  <c r="I37" i="6"/>
  <c r="H37" i="6"/>
  <c r="G37" i="6"/>
  <c r="K36" i="6"/>
  <c r="J36" i="6"/>
  <c r="I36" i="6"/>
  <c r="H36" i="6"/>
  <c r="G36" i="6"/>
  <c r="L36" i="6" s="1"/>
  <c r="T86" i="13" s="1"/>
  <c r="K35" i="6"/>
  <c r="J35" i="6"/>
  <c r="I35" i="6"/>
  <c r="H35" i="6"/>
  <c r="G35" i="6"/>
  <c r="K34" i="6"/>
  <c r="J34" i="6"/>
  <c r="I34" i="6"/>
  <c r="H34" i="6"/>
  <c r="G34" i="6"/>
  <c r="L34" i="6" s="1"/>
  <c r="T84" i="13" s="1"/>
  <c r="K33" i="6"/>
  <c r="J33" i="6"/>
  <c r="I33" i="6"/>
  <c r="H33" i="6"/>
  <c r="G33" i="6"/>
  <c r="L33" i="6" s="1"/>
  <c r="T83" i="13" s="1"/>
  <c r="K32" i="6"/>
  <c r="J32" i="6"/>
  <c r="I32" i="6"/>
  <c r="H32" i="6"/>
  <c r="G32" i="6"/>
  <c r="K31" i="6"/>
  <c r="J31" i="6"/>
  <c r="I31" i="6"/>
  <c r="H31" i="6"/>
  <c r="G31" i="6"/>
  <c r="L31" i="6" s="1"/>
  <c r="T81" i="13" s="1"/>
  <c r="K30" i="6"/>
  <c r="J30" i="6"/>
  <c r="I30" i="6"/>
  <c r="H30" i="6"/>
  <c r="G30" i="6"/>
  <c r="K29" i="6"/>
  <c r="J29" i="6"/>
  <c r="I29" i="6"/>
  <c r="H29" i="6"/>
  <c r="G29" i="6"/>
  <c r="K28" i="6"/>
  <c r="J28" i="6"/>
  <c r="I28" i="6"/>
  <c r="H28" i="6"/>
  <c r="G28" i="6"/>
  <c r="L28" i="6" s="1"/>
  <c r="T78" i="13" s="1"/>
  <c r="K27" i="6"/>
  <c r="J27" i="6"/>
  <c r="I27" i="6"/>
  <c r="H27" i="6"/>
  <c r="G27" i="6"/>
  <c r="K26" i="6"/>
  <c r="J26" i="6"/>
  <c r="I26" i="6"/>
  <c r="H26" i="6"/>
  <c r="G26" i="6"/>
  <c r="L26" i="6" s="1"/>
  <c r="T76" i="13" s="1"/>
  <c r="K25" i="6"/>
  <c r="J25" i="6"/>
  <c r="I25" i="6"/>
  <c r="H25" i="6"/>
  <c r="G25" i="6"/>
  <c r="L25" i="6" s="1"/>
  <c r="T75" i="13" s="1"/>
  <c r="K24" i="6"/>
  <c r="J24" i="6"/>
  <c r="I24" i="6"/>
  <c r="H24" i="6"/>
  <c r="G24" i="6"/>
  <c r="K23" i="6"/>
  <c r="J23" i="6"/>
  <c r="I23" i="6"/>
  <c r="H23" i="6"/>
  <c r="G23" i="6"/>
  <c r="L23" i="6" s="1"/>
  <c r="T73" i="13" s="1"/>
  <c r="K22" i="6"/>
  <c r="J22" i="6"/>
  <c r="I22" i="6"/>
  <c r="H22" i="6"/>
  <c r="G22" i="6"/>
  <c r="K21" i="6"/>
  <c r="J21" i="6"/>
  <c r="I21" i="6"/>
  <c r="H21" i="6"/>
  <c r="G21" i="6"/>
  <c r="K20" i="6"/>
  <c r="J20" i="6"/>
  <c r="I20" i="6"/>
  <c r="H20" i="6"/>
  <c r="G20" i="6"/>
  <c r="L20" i="6" s="1"/>
  <c r="T70" i="13" s="1"/>
  <c r="K19" i="6"/>
  <c r="J19" i="6"/>
  <c r="I19" i="6"/>
  <c r="H19" i="6"/>
  <c r="G19" i="6"/>
  <c r="K18" i="6"/>
  <c r="J18" i="6"/>
  <c r="I18" i="6"/>
  <c r="H18" i="6"/>
  <c r="G18" i="6"/>
  <c r="L18" i="6" s="1"/>
  <c r="T68" i="13" s="1"/>
  <c r="K17" i="6"/>
  <c r="J17" i="6"/>
  <c r="I17" i="6"/>
  <c r="H17" i="6"/>
  <c r="G17" i="6"/>
  <c r="L17" i="6" s="1"/>
  <c r="T67" i="13" s="1"/>
  <c r="K16" i="6"/>
  <c r="J16" i="6"/>
  <c r="I16" i="6"/>
  <c r="H16" i="6"/>
  <c r="G16" i="6"/>
  <c r="K15" i="6"/>
  <c r="J15" i="6"/>
  <c r="I15" i="6"/>
  <c r="H15" i="6"/>
  <c r="G15" i="6"/>
  <c r="L15" i="6" s="1"/>
  <c r="T65" i="13" s="1"/>
  <c r="K14" i="6"/>
  <c r="J14" i="6"/>
  <c r="I14" i="6"/>
  <c r="H14" i="6"/>
  <c r="G14" i="6"/>
  <c r="K13" i="6"/>
  <c r="J13" i="6"/>
  <c r="I13" i="6"/>
  <c r="H13" i="6"/>
  <c r="G13" i="6"/>
  <c r="K12" i="6"/>
  <c r="J12" i="6"/>
  <c r="I12" i="6"/>
  <c r="H12" i="6"/>
  <c r="G12" i="6"/>
  <c r="L12" i="6" s="1"/>
  <c r="T62" i="13" s="1"/>
  <c r="K11" i="6"/>
  <c r="J11" i="6"/>
  <c r="I11" i="6"/>
  <c r="H11" i="6"/>
  <c r="G11" i="6"/>
  <c r="K10" i="6"/>
  <c r="J10" i="6"/>
  <c r="I10" i="6"/>
  <c r="H10" i="6"/>
  <c r="G10" i="6"/>
  <c r="L10" i="6" s="1"/>
  <c r="T60" i="13" s="1"/>
  <c r="K9" i="6"/>
  <c r="J9" i="6"/>
  <c r="I9" i="6"/>
  <c r="H9" i="6"/>
  <c r="G9" i="6"/>
  <c r="L9" i="6" s="1"/>
  <c r="T59" i="13" s="1"/>
  <c r="K8" i="6"/>
  <c r="J8" i="6"/>
  <c r="I8" i="6"/>
  <c r="H8" i="6"/>
  <c r="G8" i="6"/>
  <c r="K7" i="6"/>
  <c r="J7" i="6"/>
  <c r="I7" i="6"/>
  <c r="H7" i="6"/>
  <c r="G7" i="6"/>
  <c r="L7" i="6" s="1"/>
  <c r="T57" i="13" s="1"/>
  <c r="K6" i="6"/>
  <c r="J6" i="6"/>
  <c r="I6" i="6"/>
  <c r="H6" i="6"/>
  <c r="G6" i="6"/>
  <c r="K5" i="6"/>
  <c r="J5" i="6"/>
  <c r="I5" i="6"/>
  <c r="H5" i="6"/>
  <c r="G5" i="6"/>
  <c r="T54" i="13"/>
  <c r="T53" i="13"/>
  <c r="T52" i="13"/>
  <c r="T51" i="13"/>
  <c r="T50" i="13"/>
  <c r="T49" i="13"/>
  <c r="T48" i="13"/>
  <c r="T47" i="13"/>
  <c r="T46" i="13"/>
  <c r="T45" i="13"/>
  <c r="T44" i="13"/>
  <c r="X46" i="13"/>
  <c r="AA46" i="13" s="1"/>
  <c r="W46" i="13"/>
  <c r="V46" i="13"/>
  <c r="U46" i="13"/>
  <c r="X45" i="13"/>
  <c r="AA45" i="13" s="1"/>
  <c r="W45" i="13"/>
  <c r="V45" i="13"/>
  <c r="U45" i="13"/>
  <c r="X44" i="13"/>
  <c r="AA44" i="13" s="1"/>
  <c r="W44" i="13"/>
  <c r="V44" i="13"/>
  <c r="U44" i="13"/>
  <c r="X43" i="13"/>
  <c r="AA43" i="13" s="1"/>
  <c r="W43" i="13"/>
  <c r="V43" i="13"/>
  <c r="U43" i="13"/>
  <c r="X42" i="13"/>
  <c r="AA42" i="13" s="1"/>
  <c r="W42" i="13"/>
  <c r="V42" i="13"/>
  <c r="U42" i="13"/>
  <c r="X41" i="13"/>
  <c r="AA41" i="13" s="1"/>
  <c r="W41" i="13"/>
  <c r="V41" i="13"/>
  <c r="U41" i="13"/>
  <c r="X40" i="13"/>
  <c r="AA40" i="13" s="1"/>
  <c r="W40" i="13"/>
  <c r="V40" i="13"/>
  <c r="U40" i="13"/>
  <c r="X39" i="13"/>
  <c r="AA39" i="13" s="1"/>
  <c r="W39" i="13"/>
  <c r="V39" i="13"/>
  <c r="U39" i="13"/>
  <c r="X38" i="13"/>
  <c r="AA38" i="13" s="1"/>
  <c r="W38" i="13"/>
  <c r="V38" i="13"/>
  <c r="U38" i="13"/>
  <c r="X37" i="13"/>
  <c r="AA37" i="13" s="1"/>
  <c r="W37" i="13"/>
  <c r="V37" i="13"/>
  <c r="U37" i="13"/>
  <c r="X36" i="13"/>
  <c r="AA36" i="13" s="1"/>
  <c r="W36" i="13"/>
  <c r="V36" i="13"/>
  <c r="U36" i="13"/>
  <c r="X35" i="13"/>
  <c r="AA35" i="13" s="1"/>
  <c r="W35" i="13"/>
  <c r="V35" i="13"/>
  <c r="AB34" i="13"/>
  <c r="W34" i="13"/>
  <c r="V34" i="13"/>
  <c r="W33" i="13"/>
  <c r="V33" i="13"/>
  <c r="W19" i="13"/>
  <c r="V19" i="13"/>
  <c r="W18" i="13"/>
  <c r="V18" i="13"/>
  <c r="W17" i="13"/>
  <c r="V17" i="13"/>
  <c r="Z4" i="16" l="1"/>
  <c r="AB4" i="16"/>
  <c r="AB19" i="16"/>
  <c r="AB20" i="16" s="1"/>
  <c r="L8" i="7"/>
  <c r="T8" i="14" s="1"/>
  <c r="L34" i="7"/>
  <c r="T35" i="14" s="1"/>
  <c r="L42" i="7"/>
  <c r="T43" i="14" s="1"/>
  <c r="L10" i="7"/>
  <c r="T11" i="14" s="1"/>
  <c r="L28" i="7"/>
  <c r="T29" i="14" s="1"/>
  <c r="L21" i="7"/>
  <c r="T22" i="14" s="1"/>
  <c r="L39" i="7"/>
  <c r="T40" i="14" s="1"/>
  <c r="T41" i="15"/>
  <c r="L35" i="8"/>
  <c r="T85" i="14" s="1"/>
  <c r="L27" i="8"/>
  <c r="T77" i="14" s="1"/>
  <c r="T17" i="15"/>
  <c r="T38" i="12"/>
  <c r="L11" i="8"/>
  <c r="T61" i="14" s="1"/>
  <c r="T14" i="11"/>
  <c r="T38" i="11"/>
  <c r="T46" i="11"/>
  <c r="T15" i="15"/>
  <c r="T18" i="11"/>
  <c r="L41" i="8"/>
  <c r="T91" i="14" s="1"/>
  <c r="T34" i="11"/>
  <c r="T31" i="15"/>
  <c r="T13" i="11"/>
  <c r="L17" i="8"/>
  <c r="T67" i="14" s="1"/>
  <c r="T21" i="11"/>
  <c r="T18" i="15"/>
  <c r="T18" i="12"/>
  <c r="T37" i="12"/>
  <c r="T16" i="12"/>
  <c r="T40" i="12"/>
  <c r="T30" i="11"/>
  <c r="T34" i="15"/>
  <c r="L24" i="8"/>
  <c r="T74" i="14" s="1"/>
  <c r="L23" i="8"/>
  <c r="T73" i="14" s="1"/>
  <c r="T13" i="15"/>
  <c r="L33" i="8"/>
  <c r="T83" i="14" s="1"/>
  <c r="T21" i="12"/>
  <c r="L14" i="6"/>
  <c r="T64" i="13" s="1"/>
  <c r="L17" i="7"/>
  <c r="T18" i="14" s="1"/>
  <c r="L25" i="7"/>
  <c r="T26" i="14" s="1"/>
  <c r="L33" i="7"/>
  <c r="T34" i="14" s="1"/>
  <c r="L41" i="7"/>
  <c r="T42" i="14" s="1"/>
  <c r="T45" i="12"/>
  <c r="L38" i="8"/>
  <c r="T88" i="14" s="1"/>
  <c r="L22" i="6"/>
  <c r="T72" i="13" s="1"/>
  <c r="L30" i="6"/>
  <c r="T80" i="13" s="1"/>
  <c r="L38" i="6"/>
  <c r="T88" i="13" s="1"/>
  <c r="T10" i="14"/>
  <c r="L34" i="8"/>
  <c r="T84" i="14" s="1"/>
  <c r="L16" i="8"/>
  <c r="T66" i="14" s="1"/>
  <c r="L11" i="6"/>
  <c r="T61" i="13" s="1"/>
  <c r="L19" i="6"/>
  <c r="T69" i="13" s="1"/>
  <c r="L27" i="6"/>
  <c r="T77" i="13" s="1"/>
  <c r="L35" i="6"/>
  <c r="T85" i="13" s="1"/>
  <c r="L43" i="6"/>
  <c r="T93" i="13" s="1"/>
  <c r="L7" i="7"/>
  <c r="T7" i="14" s="1"/>
  <c r="L14" i="7"/>
  <c r="T15" i="14" s="1"/>
  <c r="L22" i="7"/>
  <c r="T23" i="14" s="1"/>
  <c r="L30" i="7"/>
  <c r="T31" i="14" s="1"/>
  <c r="L38" i="7"/>
  <c r="T39" i="14" s="1"/>
  <c r="L31" i="8"/>
  <c r="T81" i="14" s="1"/>
  <c r="L26" i="8"/>
  <c r="T76" i="14" s="1"/>
  <c r="L10" i="8"/>
  <c r="T60" i="14" s="1"/>
  <c r="T25" i="12"/>
  <c r="T22" i="11"/>
  <c r="L8" i="6"/>
  <c r="T58" i="13" s="1"/>
  <c r="L16" i="6"/>
  <c r="T66" i="13" s="1"/>
  <c r="L24" i="6"/>
  <c r="T74" i="13" s="1"/>
  <c r="L32" i="6"/>
  <c r="T82" i="13" s="1"/>
  <c r="L40" i="6"/>
  <c r="T90" i="13" s="1"/>
  <c r="AA34" i="14"/>
  <c r="L11" i="7"/>
  <c r="T12" i="14" s="1"/>
  <c r="L19" i="7"/>
  <c r="T20" i="14" s="1"/>
  <c r="L27" i="7"/>
  <c r="T28" i="14" s="1"/>
  <c r="L35" i="7"/>
  <c r="T36" i="14" s="1"/>
  <c r="L32" i="8"/>
  <c r="T82" i="14" s="1"/>
  <c r="L20" i="8"/>
  <c r="T70" i="14" s="1"/>
  <c r="T29" i="12"/>
  <c r="L13" i="6"/>
  <c r="T63" i="13" s="1"/>
  <c r="L21" i="6"/>
  <c r="T71" i="13" s="1"/>
  <c r="L29" i="6"/>
  <c r="T79" i="13" s="1"/>
  <c r="L37" i="6"/>
  <c r="T87" i="13" s="1"/>
  <c r="L9" i="7"/>
  <c r="T9" i="14" s="1"/>
  <c r="L16" i="7"/>
  <c r="T17" i="14" s="1"/>
  <c r="L24" i="7"/>
  <c r="T25" i="14" s="1"/>
  <c r="L32" i="7"/>
  <c r="T33" i="14" s="1"/>
  <c r="L40" i="7"/>
  <c r="T41" i="14" s="1"/>
  <c r="L43" i="8"/>
  <c r="T93" i="14" s="1"/>
  <c r="L37" i="8"/>
  <c r="T87" i="14" s="1"/>
  <c r="L29" i="8"/>
  <c r="T79" i="14" s="1"/>
  <c r="L14" i="8"/>
  <c r="T64" i="14" s="1"/>
  <c r="T12" i="12"/>
  <c r="T20" i="12"/>
  <c r="T28" i="12"/>
  <c r="T36" i="12"/>
  <c r="T44" i="12"/>
  <c r="T9" i="12"/>
  <c r="X13" i="11"/>
  <c r="AA13" i="11" s="1"/>
  <c r="T23" i="15"/>
  <c r="T39" i="15"/>
  <c r="T26" i="11"/>
  <c r="T26" i="15"/>
  <c r="T42" i="15"/>
  <c r="T15" i="11"/>
  <c r="T23" i="11"/>
  <c r="T35" i="11"/>
  <c r="T43" i="11"/>
  <c r="T11" i="15"/>
  <c r="T19" i="15"/>
  <c r="T27" i="15"/>
  <c r="T35" i="15"/>
  <c r="T43" i="15"/>
  <c r="T12" i="11"/>
  <c r="T16" i="11"/>
  <c r="T20" i="11"/>
  <c r="T24" i="11"/>
  <c r="T28" i="11"/>
  <c r="T32" i="11"/>
  <c r="T36" i="11"/>
  <c r="T40" i="11"/>
  <c r="T44" i="11"/>
  <c r="T7" i="15"/>
  <c r="T10" i="15"/>
  <c r="T27" i="11"/>
  <c r="T31" i="11"/>
  <c r="T14" i="15"/>
  <c r="T22" i="15"/>
  <c r="T30" i="15"/>
  <c r="T38" i="15"/>
  <c r="T17" i="11"/>
  <c r="T25" i="11"/>
  <c r="T29" i="11"/>
  <c r="T33" i="11"/>
  <c r="T37" i="11"/>
  <c r="T41" i="11"/>
  <c r="T45" i="11"/>
  <c r="T6" i="15"/>
  <c r="T9" i="11"/>
  <c r="X10" i="11"/>
  <c r="AA10" i="11" s="1"/>
  <c r="X5" i="15"/>
  <c r="X8" i="11"/>
  <c r="X21" i="13"/>
  <c r="AA21" i="13" s="1"/>
  <c r="AA34" i="13"/>
  <c r="X22" i="13"/>
  <c r="AA22" i="13" s="1"/>
  <c r="X7" i="14"/>
  <c r="AA7" i="14" s="1"/>
  <c r="X11" i="14"/>
  <c r="AA11" i="14" s="1"/>
  <c r="X6" i="14"/>
  <c r="AA6" i="14" s="1"/>
  <c r="X10" i="14"/>
  <c r="AA10" i="14" s="1"/>
  <c r="X5" i="13"/>
  <c r="AA5" i="13" s="1"/>
  <c r="X8" i="13"/>
  <c r="AA8" i="13" s="1"/>
  <c r="L6" i="8"/>
  <c r="T56" i="14" s="1"/>
  <c r="L6" i="7"/>
  <c r="T6" i="14" s="1"/>
  <c r="X24" i="13"/>
  <c r="AA24" i="13" s="1"/>
  <c r="T5" i="15"/>
  <c r="Y10" i="15" s="1"/>
  <c r="Z10" i="15" s="1"/>
  <c r="L5" i="8"/>
  <c r="T55" i="14" s="1"/>
  <c r="L5" i="7"/>
  <c r="T5" i="14" s="1"/>
  <c r="L6" i="6"/>
  <c r="T56" i="13" s="1"/>
  <c r="AA8" i="12"/>
  <c r="AA7" i="12" s="1"/>
  <c r="AB7" i="12" s="1"/>
  <c r="AB9" i="12" s="1"/>
  <c r="A5" i="12" s="1"/>
  <c r="X12" i="11"/>
  <c r="AA12" i="11" s="1"/>
  <c r="X11" i="11"/>
  <c r="AA11" i="11" s="1"/>
  <c r="X9" i="11"/>
  <c r="AA9" i="11" s="1"/>
  <c r="T15" i="12"/>
  <c r="T39" i="12"/>
  <c r="T23" i="12"/>
  <c r="T19" i="12"/>
  <c r="T27" i="12"/>
  <c r="T12" i="15"/>
  <c r="T20" i="15"/>
  <c r="T28" i="15"/>
  <c r="T32" i="15"/>
  <c r="T40" i="15"/>
  <c r="T8" i="15"/>
  <c r="T16" i="15"/>
  <c r="T24" i="15"/>
  <c r="T36" i="15"/>
  <c r="T33" i="15"/>
  <c r="T11" i="12"/>
  <c r="T13" i="12"/>
  <c r="T31" i="12"/>
  <c r="T35" i="12"/>
  <c r="T43" i="12"/>
  <c r="Y40" i="15"/>
  <c r="Z40" i="15" s="1"/>
  <c r="AA5" i="15"/>
  <c r="AA21" i="15"/>
  <c r="AA22" i="15"/>
  <c r="AA23" i="15"/>
  <c r="AA24" i="15"/>
  <c r="AA25" i="15"/>
  <c r="AA26" i="15"/>
  <c r="AA27" i="15"/>
  <c r="AA28" i="15"/>
  <c r="AA29" i="15"/>
  <c r="AA30" i="15"/>
  <c r="AA31" i="15"/>
  <c r="AA6" i="15"/>
  <c r="AA7" i="15"/>
  <c r="AA8" i="15"/>
  <c r="AA9" i="15"/>
  <c r="AA10" i="15"/>
  <c r="AA11" i="15"/>
  <c r="AA12" i="15"/>
  <c r="AA13" i="15"/>
  <c r="AA14" i="15"/>
  <c r="AA15" i="15"/>
  <c r="AA16" i="15"/>
  <c r="AA20" i="15"/>
  <c r="AA36" i="15"/>
  <c r="AA37" i="15"/>
  <c r="AA38" i="15"/>
  <c r="AA39" i="15"/>
  <c r="AA40" i="15"/>
  <c r="AA41" i="15"/>
  <c r="AA42" i="15"/>
  <c r="AA43" i="15"/>
  <c r="AA44" i="15"/>
  <c r="AA45" i="15"/>
  <c r="AA46" i="15"/>
  <c r="AA12" i="14"/>
  <c r="AA13" i="14"/>
  <c r="AA15" i="14"/>
  <c r="AA16" i="14"/>
  <c r="AA14" i="14"/>
  <c r="AA20" i="14"/>
  <c r="AA21" i="14"/>
  <c r="AA22" i="14"/>
  <c r="AA23" i="14"/>
  <c r="AA24" i="14"/>
  <c r="AA25" i="14"/>
  <c r="AA26" i="14"/>
  <c r="AA27" i="14"/>
  <c r="AA28" i="14"/>
  <c r="AA29" i="14"/>
  <c r="AA30" i="14"/>
  <c r="AA31" i="14"/>
  <c r="X25" i="13"/>
  <c r="AA25" i="13" s="1"/>
  <c r="AA20" i="13"/>
  <c r="X9" i="13"/>
  <c r="AA9" i="13" s="1"/>
  <c r="L5" i="6"/>
  <c r="T55" i="13" s="1"/>
  <c r="K43" i="5"/>
  <c r="J43" i="5"/>
  <c r="I43" i="5"/>
  <c r="H43" i="5"/>
  <c r="K42" i="5"/>
  <c r="J42" i="5"/>
  <c r="I42" i="5"/>
  <c r="H42" i="5"/>
  <c r="L42" i="5" s="1"/>
  <c r="T42" i="13" s="1"/>
  <c r="K41" i="5"/>
  <c r="J41" i="5"/>
  <c r="I41" i="5"/>
  <c r="H41" i="5"/>
  <c r="K40" i="5"/>
  <c r="J40" i="5"/>
  <c r="I40" i="5"/>
  <c r="H40" i="5"/>
  <c r="L40" i="5" s="1"/>
  <c r="T40" i="13" s="1"/>
  <c r="K39" i="5"/>
  <c r="J39" i="5"/>
  <c r="I39" i="5"/>
  <c r="H39" i="5"/>
  <c r="K38" i="5"/>
  <c r="J38" i="5"/>
  <c r="I38" i="5"/>
  <c r="H38" i="5"/>
  <c r="K37" i="5"/>
  <c r="J37" i="5"/>
  <c r="I37" i="5"/>
  <c r="H37" i="5"/>
  <c r="K36" i="5"/>
  <c r="J36" i="5"/>
  <c r="I36" i="5"/>
  <c r="H36" i="5"/>
  <c r="K35" i="5"/>
  <c r="J35" i="5"/>
  <c r="I35" i="5"/>
  <c r="H35" i="5"/>
  <c r="K34" i="5"/>
  <c r="J34" i="5"/>
  <c r="I34" i="5"/>
  <c r="H34" i="5"/>
  <c r="L34" i="5" s="1"/>
  <c r="T34" i="13" s="1"/>
  <c r="K33" i="5"/>
  <c r="J33" i="5"/>
  <c r="I33" i="5"/>
  <c r="H33" i="5"/>
  <c r="K32" i="5"/>
  <c r="J32" i="5"/>
  <c r="I32" i="5"/>
  <c r="H32" i="5"/>
  <c r="L32" i="5" s="1"/>
  <c r="T32" i="13" s="1"/>
  <c r="K31" i="5"/>
  <c r="J31" i="5"/>
  <c r="I31" i="5"/>
  <c r="H31" i="5"/>
  <c r="K30" i="5"/>
  <c r="J30" i="5"/>
  <c r="I30" i="5"/>
  <c r="H30" i="5"/>
  <c r="K29" i="5"/>
  <c r="J29" i="5"/>
  <c r="I29" i="5"/>
  <c r="H29" i="5"/>
  <c r="K28" i="5"/>
  <c r="J28" i="5"/>
  <c r="I28" i="5"/>
  <c r="H28" i="5"/>
  <c r="K27" i="5"/>
  <c r="J27" i="5"/>
  <c r="I27" i="5"/>
  <c r="H27" i="5"/>
  <c r="K26" i="5"/>
  <c r="J26" i="5"/>
  <c r="I26" i="5"/>
  <c r="H26" i="5"/>
  <c r="L26" i="5" s="1"/>
  <c r="T26" i="13" s="1"/>
  <c r="K25" i="5"/>
  <c r="J25" i="5"/>
  <c r="I25" i="5"/>
  <c r="H25" i="5"/>
  <c r="K24" i="5"/>
  <c r="J24" i="5"/>
  <c r="I24" i="5"/>
  <c r="H24" i="5"/>
  <c r="L24" i="5" s="1"/>
  <c r="T24" i="13" s="1"/>
  <c r="K23" i="5"/>
  <c r="J23" i="5"/>
  <c r="I23" i="5"/>
  <c r="H23" i="5"/>
  <c r="K22" i="5"/>
  <c r="J22" i="5"/>
  <c r="I22" i="5"/>
  <c r="H22" i="5"/>
  <c r="K21" i="5"/>
  <c r="J21" i="5"/>
  <c r="I21" i="5"/>
  <c r="H21" i="5"/>
  <c r="K20" i="5"/>
  <c r="J20" i="5"/>
  <c r="I20" i="5"/>
  <c r="H20" i="5"/>
  <c r="K19" i="5"/>
  <c r="J19" i="5"/>
  <c r="I19" i="5"/>
  <c r="H19" i="5"/>
  <c r="K18" i="5"/>
  <c r="J18" i="5"/>
  <c r="I18" i="5"/>
  <c r="H18" i="5"/>
  <c r="L18" i="5" s="1"/>
  <c r="T18" i="13" s="1"/>
  <c r="K17" i="5"/>
  <c r="J17" i="5"/>
  <c r="I17" i="5"/>
  <c r="H17" i="5"/>
  <c r="K16" i="5"/>
  <c r="J16" i="5"/>
  <c r="I16" i="5"/>
  <c r="H16" i="5"/>
  <c r="K15" i="5"/>
  <c r="J15" i="5"/>
  <c r="I15" i="5"/>
  <c r="H15" i="5"/>
  <c r="K14" i="5"/>
  <c r="J14" i="5"/>
  <c r="I14" i="5"/>
  <c r="H14" i="5"/>
  <c r="L14" i="5" s="1"/>
  <c r="T14" i="13" s="1"/>
  <c r="K13" i="5"/>
  <c r="J13" i="5"/>
  <c r="I13" i="5"/>
  <c r="H13" i="5"/>
  <c r="K12" i="5"/>
  <c r="J12" i="5"/>
  <c r="I12" i="5"/>
  <c r="H12" i="5"/>
  <c r="K11" i="5"/>
  <c r="J11" i="5"/>
  <c r="I11" i="5"/>
  <c r="H11" i="5"/>
  <c r="K10" i="5"/>
  <c r="J10" i="5"/>
  <c r="I10" i="5"/>
  <c r="H10" i="5"/>
  <c r="L10" i="5" s="1"/>
  <c r="T10" i="13" s="1"/>
  <c r="K9" i="5"/>
  <c r="J9" i="5"/>
  <c r="I9" i="5"/>
  <c r="H9" i="5"/>
  <c r="K8" i="5"/>
  <c r="J8" i="5"/>
  <c r="I8" i="5"/>
  <c r="H8" i="5"/>
  <c r="L8" i="5" s="1"/>
  <c r="T8" i="13" s="1"/>
  <c r="K7" i="5"/>
  <c r="J7" i="5"/>
  <c r="I7" i="5"/>
  <c r="H7" i="5"/>
  <c r="K6" i="5"/>
  <c r="J6" i="5"/>
  <c r="I6" i="5"/>
  <c r="H6" i="5"/>
  <c r="K5"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L16" i="5" s="1"/>
  <c r="T16" i="13" s="1"/>
  <c r="G15" i="5"/>
  <c r="G14" i="5"/>
  <c r="G13" i="5"/>
  <c r="G12" i="5"/>
  <c r="G11" i="5"/>
  <c r="G10" i="5"/>
  <c r="G9" i="5"/>
  <c r="G8" i="5"/>
  <c r="G7" i="5"/>
  <c r="G6" i="5"/>
  <c r="G5" i="5"/>
  <c r="H5" i="5"/>
  <c r="J5" i="5"/>
  <c r="I5" i="5"/>
  <c r="AB5" i="16" l="1"/>
  <c r="AC3" i="16" s="1"/>
  <c r="L12" i="5"/>
  <c r="T12" i="13" s="1"/>
  <c r="L22" i="5"/>
  <c r="T22" i="13" s="1"/>
  <c r="L7" i="5"/>
  <c r="T7" i="13" s="1"/>
  <c r="L9" i="5"/>
  <c r="T9" i="13" s="1"/>
  <c r="L11" i="5"/>
  <c r="T11" i="13" s="1"/>
  <c r="L13" i="5"/>
  <c r="T13" i="13" s="1"/>
  <c r="L15" i="5"/>
  <c r="T15" i="13" s="1"/>
  <c r="L36" i="5"/>
  <c r="T36" i="13" s="1"/>
  <c r="L38" i="5"/>
  <c r="T38" i="13" s="1"/>
  <c r="L19" i="5"/>
  <c r="T19" i="13" s="1"/>
  <c r="L23" i="5"/>
  <c r="T23" i="13" s="1"/>
  <c r="L27" i="5"/>
  <c r="T27" i="13" s="1"/>
  <c r="L31" i="5"/>
  <c r="T31" i="13" s="1"/>
  <c r="L35" i="5"/>
  <c r="T35" i="13" s="1"/>
  <c r="L39" i="5"/>
  <c r="T39" i="13" s="1"/>
  <c r="L43" i="5"/>
  <c r="T43" i="13" s="1"/>
  <c r="T8" i="12"/>
  <c r="Y8" i="12" s="1"/>
  <c r="Z8" i="12" s="1"/>
  <c r="AA34" i="15"/>
  <c r="L20" i="5"/>
  <c r="T20" i="13" s="1"/>
  <c r="L28" i="5"/>
  <c r="T28" i="13" s="1"/>
  <c r="L30" i="5"/>
  <c r="T30" i="13" s="1"/>
  <c r="L17" i="5"/>
  <c r="T17" i="13" s="1"/>
  <c r="L21" i="5"/>
  <c r="T21" i="13" s="1"/>
  <c r="L25" i="5"/>
  <c r="T25" i="13" s="1"/>
  <c r="L29" i="5"/>
  <c r="T29" i="13" s="1"/>
  <c r="L33" i="5"/>
  <c r="T33" i="13" s="1"/>
  <c r="L37" i="5"/>
  <c r="T37" i="13" s="1"/>
  <c r="L41" i="5"/>
  <c r="T41" i="13" s="1"/>
  <c r="Y13" i="11"/>
  <c r="Z13" i="11" s="1"/>
  <c r="Y14" i="15"/>
  <c r="Z14" i="15" s="1"/>
  <c r="Y31" i="15"/>
  <c r="Z31" i="15" s="1"/>
  <c r="Y46" i="15"/>
  <c r="Z46" i="15" s="1"/>
  <c r="Y23" i="15"/>
  <c r="Z23" i="15" s="1"/>
  <c r="Y38" i="15"/>
  <c r="Z38" i="15" s="1"/>
  <c r="Y21" i="15"/>
  <c r="Z21" i="15" s="1"/>
  <c r="Y8" i="15"/>
  <c r="Z8" i="15" s="1"/>
  <c r="Y8" i="11"/>
  <c r="Z8" i="11" s="1"/>
  <c r="Y30" i="15"/>
  <c r="Z30" i="15" s="1"/>
  <c r="Y26" i="15"/>
  <c r="Z26" i="15" s="1"/>
  <c r="Y24" i="15"/>
  <c r="Z24" i="15" s="1"/>
  <c r="Y22" i="15"/>
  <c r="Z22" i="15" s="1"/>
  <c r="Y43" i="15"/>
  <c r="Z43" i="15" s="1"/>
  <c r="Y42" i="15"/>
  <c r="Z42" i="15" s="1"/>
  <c r="Y16" i="15"/>
  <c r="Z16" i="15" s="1"/>
  <c r="Y12" i="15"/>
  <c r="Z12" i="15" s="1"/>
  <c r="Y29" i="15"/>
  <c r="Z29" i="15" s="1"/>
  <c r="Y27" i="15"/>
  <c r="Z27" i="15" s="1"/>
  <c r="Y25" i="15"/>
  <c r="Z25" i="15" s="1"/>
  <c r="Y36" i="15"/>
  <c r="Z36" i="15" s="1"/>
  <c r="Y45" i="15"/>
  <c r="Z45" i="15" s="1"/>
  <c r="Y37" i="15"/>
  <c r="Z37" i="15" s="1"/>
  <c r="Y13" i="15"/>
  <c r="Z13" i="15" s="1"/>
  <c r="Y7" i="15"/>
  <c r="Z7" i="15" s="1"/>
  <c r="Y28" i="15"/>
  <c r="Z28" i="15" s="1"/>
  <c r="Y44" i="15"/>
  <c r="Z44" i="15" s="1"/>
  <c r="Y39" i="15"/>
  <c r="Z39" i="15" s="1"/>
  <c r="Y41" i="15"/>
  <c r="Z41" i="15" s="1"/>
  <c r="Y15" i="15"/>
  <c r="Z15" i="15" s="1"/>
  <c r="Y11" i="15"/>
  <c r="Z11" i="15" s="1"/>
  <c r="Y6" i="15"/>
  <c r="Z6" i="15" s="1"/>
  <c r="Y9" i="15"/>
  <c r="Z9" i="15" s="1"/>
  <c r="Y10" i="11"/>
  <c r="Z10" i="11" s="1"/>
  <c r="AA4" i="13"/>
  <c r="AB4" i="13" s="1"/>
  <c r="Y5" i="15"/>
  <c r="Z5" i="15" s="1"/>
  <c r="AA8" i="11"/>
  <c r="AA19" i="13"/>
  <c r="AB19" i="13" s="1"/>
  <c r="Y10" i="14"/>
  <c r="Z10" i="14" s="1"/>
  <c r="Y27" i="14"/>
  <c r="Z27" i="14" s="1"/>
  <c r="Y15" i="14"/>
  <c r="Z15" i="14" s="1"/>
  <c r="Y44" i="14"/>
  <c r="Z44" i="14" s="1"/>
  <c r="Y41" i="14"/>
  <c r="Z41" i="14" s="1"/>
  <c r="Y30" i="14"/>
  <c r="Z30" i="14" s="1"/>
  <c r="Y28" i="14"/>
  <c r="Z28" i="14" s="1"/>
  <c r="Y26" i="14"/>
  <c r="Z26" i="14" s="1"/>
  <c r="Y24" i="14"/>
  <c r="Z24" i="14" s="1"/>
  <c r="Y22" i="14"/>
  <c r="Z22" i="14" s="1"/>
  <c r="Y42" i="14"/>
  <c r="Z42" i="14" s="1"/>
  <c r="Y9" i="14"/>
  <c r="Z9" i="14" s="1"/>
  <c r="Y6" i="14"/>
  <c r="Z6" i="14" s="1"/>
  <c r="Y39" i="14"/>
  <c r="Z39" i="14" s="1"/>
  <c r="Y14" i="14"/>
  <c r="Z14" i="14" s="1"/>
  <c r="Y12" i="14"/>
  <c r="Z12" i="14" s="1"/>
  <c r="Y36" i="14"/>
  <c r="Z36" i="14" s="1"/>
  <c r="Y8" i="14"/>
  <c r="Z8" i="14" s="1"/>
  <c r="Y35" i="14"/>
  <c r="Z35" i="14" s="1"/>
  <c r="Y20" i="14"/>
  <c r="Z20" i="14" s="1"/>
  <c r="Y16" i="14"/>
  <c r="Z16" i="14" s="1"/>
  <c r="Y13" i="14"/>
  <c r="Z13" i="14" s="1"/>
  <c r="Y11" i="14"/>
  <c r="Z11" i="14" s="1"/>
  <c r="Y40" i="14"/>
  <c r="Z40" i="14" s="1"/>
  <c r="Y7" i="14"/>
  <c r="Z7" i="14" s="1"/>
  <c r="Y45" i="14"/>
  <c r="Z45" i="14" s="1"/>
  <c r="Y37" i="14"/>
  <c r="Z37" i="14" s="1"/>
  <c r="Y31" i="14"/>
  <c r="Z31" i="14" s="1"/>
  <c r="Y29" i="14"/>
  <c r="Z29" i="14" s="1"/>
  <c r="Y25" i="14"/>
  <c r="Z25" i="14" s="1"/>
  <c r="Y23" i="14"/>
  <c r="Z23" i="14" s="1"/>
  <c r="Y21" i="14"/>
  <c r="Z21" i="14" s="1"/>
  <c r="Y46" i="14"/>
  <c r="Z46" i="14" s="1"/>
  <c r="Y38" i="14"/>
  <c r="Z38" i="14" s="1"/>
  <c r="Y5" i="14"/>
  <c r="Z5" i="14" s="1"/>
  <c r="Y43" i="14"/>
  <c r="Z43" i="14" s="1"/>
  <c r="Y11" i="11"/>
  <c r="Z11" i="11" s="1"/>
  <c r="Y9" i="11"/>
  <c r="Z9" i="11" s="1"/>
  <c r="AA7" i="11"/>
  <c r="AB7" i="11" s="1"/>
  <c r="AB9" i="11" s="1"/>
  <c r="A5" i="11" s="1"/>
  <c r="Y20" i="15"/>
  <c r="Z20" i="15" s="1"/>
  <c r="Y35" i="15"/>
  <c r="Z35" i="15" s="1"/>
  <c r="L6" i="5"/>
  <c r="T6" i="13" s="1"/>
  <c r="AC6" i="12"/>
  <c r="Y12" i="11"/>
  <c r="Z12" i="11" s="1"/>
  <c r="AA4" i="15"/>
  <c r="AB4" i="15" s="1"/>
  <c r="AA19" i="15"/>
  <c r="AB19" i="15" s="1"/>
  <c r="AA4" i="14"/>
  <c r="AB4" i="14" s="1"/>
  <c r="AA19" i="14"/>
  <c r="AB19" i="14" s="1"/>
  <c r="L5" i="5"/>
  <c r="T5" i="13" s="1"/>
  <c r="A4" i="8"/>
  <c r="A4" i="10"/>
  <c r="A4" i="9"/>
  <c r="A4" i="7"/>
  <c r="A4" i="6"/>
  <c r="A4" i="5"/>
  <c r="A2" i="16"/>
  <c r="A2" i="15"/>
  <c r="A2" i="14"/>
  <c r="A2" i="13"/>
  <c r="J6" i="1"/>
  <c r="Y11" i="12" l="1"/>
  <c r="Z11" i="12" s="1"/>
  <c r="Z7" i="12" s="1"/>
  <c r="AB8" i="12" s="1"/>
  <c r="AB3" i="12" s="1"/>
  <c r="Y12" i="12"/>
  <c r="Z12" i="12" s="1"/>
  <c r="Y13" i="12"/>
  <c r="Z13" i="12" s="1"/>
  <c r="Y9" i="12"/>
  <c r="Z9" i="12" s="1"/>
  <c r="Y10" i="12"/>
  <c r="Z10" i="12" s="1"/>
  <c r="Z19" i="15"/>
  <c r="AB20" i="15" s="1"/>
  <c r="Z4" i="15"/>
  <c r="AB5" i="15" s="1"/>
  <c r="Z34" i="15"/>
  <c r="AB35" i="15" s="1"/>
  <c r="K15" i="2"/>
  <c r="Z4" i="14"/>
  <c r="AB5" i="14" s="1"/>
  <c r="Z34" i="14"/>
  <c r="AB35" i="14" s="1"/>
  <c r="Z19" i="14"/>
  <c r="AB20" i="14" s="1"/>
  <c r="AC6" i="11"/>
  <c r="Z7" i="11"/>
  <c r="AB8" i="11" s="1"/>
  <c r="AB3" i="11" s="1"/>
  <c r="Y40" i="13"/>
  <c r="Z40" i="13" s="1"/>
  <c r="Y38" i="13"/>
  <c r="Z38" i="13" s="1"/>
  <c r="Y36" i="13"/>
  <c r="Z36" i="13" s="1"/>
  <c r="Y44" i="13"/>
  <c r="Z44" i="13" s="1"/>
  <c r="Y45" i="13"/>
  <c r="Z45" i="13" s="1"/>
  <c r="Y43" i="13"/>
  <c r="Z43" i="13" s="1"/>
  <c r="Y41" i="13"/>
  <c r="Z41" i="13" s="1"/>
  <c r="Y46" i="13"/>
  <c r="Z46" i="13" s="1"/>
  <c r="Y39" i="13"/>
  <c r="Z39" i="13" s="1"/>
  <c r="Y37" i="13"/>
  <c r="Z37" i="13" s="1"/>
  <c r="Y35" i="13"/>
  <c r="Z35" i="13" s="1"/>
  <c r="Y42" i="13"/>
  <c r="Z42" i="13" s="1"/>
  <c r="Y20" i="13"/>
  <c r="Z20" i="13" s="1"/>
  <c r="Y26" i="13"/>
  <c r="Z26" i="13" s="1"/>
  <c r="Y21" i="13"/>
  <c r="Z21" i="13" s="1"/>
  <c r="Y22" i="13"/>
  <c r="Z22" i="13" s="1"/>
  <c r="Y5" i="13"/>
  <c r="Z5" i="13" s="1"/>
  <c r="Y16" i="13"/>
  <c r="Z16" i="13" s="1"/>
  <c r="Y14" i="13"/>
  <c r="Z14" i="13" s="1"/>
  <c r="Y23" i="13"/>
  <c r="Z23" i="13" s="1"/>
  <c r="Y11" i="13"/>
  <c r="Z11" i="13" s="1"/>
  <c r="Y24" i="13"/>
  <c r="Z24" i="13" s="1"/>
  <c r="Y25" i="13"/>
  <c r="Z25" i="13" s="1"/>
  <c r="Y28" i="13"/>
  <c r="Z28" i="13" s="1"/>
  <c r="Y6" i="13"/>
  <c r="Z6" i="13" s="1"/>
  <c r="Y7" i="13"/>
  <c r="Z7" i="13" s="1"/>
  <c r="Y8" i="13"/>
  <c r="Z8" i="13" s="1"/>
  <c r="Y29" i="13"/>
  <c r="Z29" i="13" s="1"/>
  <c r="Y13" i="13"/>
  <c r="Z13" i="13" s="1"/>
  <c r="Y27" i="13"/>
  <c r="Z27" i="13" s="1"/>
  <c r="Y30" i="13"/>
  <c r="Z30" i="13" s="1"/>
  <c r="Y31" i="13"/>
  <c r="Z31" i="13" s="1"/>
  <c r="Y9" i="13"/>
  <c r="Z9" i="13" s="1"/>
  <c r="Y10" i="13"/>
  <c r="Z10" i="13" s="1"/>
  <c r="Y15" i="13"/>
  <c r="Z15" i="13" s="1"/>
  <c r="Y12" i="13"/>
  <c r="Z12" i="13" s="1"/>
  <c r="AC3" i="14" l="1"/>
  <c r="K13" i="2" s="1"/>
  <c r="AC3" i="15"/>
  <c r="K14" i="2" s="1"/>
  <c r="Z34" i="13"/>
  <c r="Z4" i="13"/>
  <c r="Z19" i="13"/>
  <c r="K9" i="2"/>
  <c r="K8" i="2"/>
  <c r="K7" i="2"/>
  <c r="K6" i="2"/>
  <c r="AB20" i="13" l="1"/>
  <c r="B24" i="13"/>
  <c r="AB5" i="13"/>
  <c r="B9" i="13"/>
  <c r="AB35" i="13"/>
  <c r="B39" i="13"/>
  <c r="K5" i="2"/>
  <c r="K4" i="2"/>
  <c r="K11" i="2"/>
  <c r="J34" i="2"/>
  <c r="AC3" i="13" l="1"/>
  <c r="K12" i="2" s="1"/>
  <c r="K10" i="2"/>
  <c r="J32" i="2"/>
  <c r="J31" i="2"/>
  <c r="J30" i="2"/>
  <c r="C31" i="2" s="1"/>
  <c r="J29" i="2"/>
  <c r="C30" i="2" s="1"/>
  <c r="J28" i="2"/>
  <c r="C29" i="2" s="1"/>
  <c r="C32" i="2" l="1"/>
  <c r="J33" i="2"/>
  <c r="C33" i="2"/>
  <c r="J35" i="2" l="1"/>
  <c r="J26" i="2"/>
  <c r="G30" i="2"/>
  <c r="E30" i="2"/>
  <c r="F1" i="17" l="1"/>
  <c r="G1" i="17" s="1"/>
  <c r="B24" i="16" l="1"/>
  <c r="B39" i="16"/>
  <c r="B9" i="16"/>
  <c r="B39" i="15"/>
  <c r="B24" i="14"/>
  <c r="B9" i="14"/>
  <c r="B39" i="14"/>
  <c r="D7" i="2"/>
  <c r="B27" i="2" s="1"/>
  <c r="B24" i="15" l="1"/>
  <c r="B9" i="15"/>
  <c r="A6" i="1"/>
  <c r="A4" i="2"/>
  <c r="B35" i="16"/>
  <c r="B20" i="16"/>
  <c r="B5" i="16"/>
  <c r="B35" i="15"/>
  <c r="B20" i="15"/>
  <c r="B5" i="15"/>
  <c r="B35" i="14"/>
  <c r="B20" i="14"/>
  <c r="B5" i="14"/>
  <c r="B35" i="13"/>
  <c r="B20" i="13"/>
  <c r="B5" i="13"/>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F17" i="4"/>
  <c r="I15" i="4"/>
  <c r="E15" i="4"/>
  <c r="E13" i="4"/>
  <c r="E7" i="4"/>
  <c r="H16" i="17" l="1"/>
  <c r="I16" i="17" s="1"/>
  <c r="M2" i="16" s="1"/>
  <c r="H15" i="17"/>
  <c r="I15" i="17" s="1"/>
  <c r="M2" i="15" s="1"/>
  <c r="H14" i="17"/>
  <c r="I14" i="17" s="1"/>
  <c r="M2" i="14" s="1"/>
  <c r="H13" i="17"/>
  <c r="I13" i="17" s="1"/>
  <c r="M2" i="13" s="1"/>
  <c r="H11" i="17"/>
  <c r="I11" i="17" s="1"/>
  <c r="O2" i="12" s="1"/>
  <c r="H10" i="17"/>
  <c r="I10" i="17" s="1"/>
  <c r="O2" i="11" s="1"/>
  <c r="H8" i="17"/>
  <c r="I8" i="17" s="1"/>
  <c r="K2" i="10" s="1"/>
  <c r="H7" i="17"/>
  <c r="I7" i="17" s="1"/>
  <c r="K2" i="9" s="1"/>
  <c r="H6" i="17"/>
  <c r="I6" i="17" s="1"/>
  <c r="E2" i="8" s="1"/>
  <c r="H5" i="17"/>
  <c r="I5" i="17" s="1"/>
  <c r="E2" i="7" s="1"/>
  <c r="H4" i="17"/>
  <c r="I4" i="17" s="1"/>
  <c r="E2" i="6" s="1"/>
  <c r="H3" i="17"/>
  <c r="I3" i="17" s="1"/>
  <c r="E2" i="5" s="1"/>
  <c r="G16" i="17"/>
  <c r="J16" i="17" s="1"/>
  <c r="N2" i="16" s="1"/>
  <c r="G15" i="17"/>
  <c r="J15" i="17" s="1"/>
  <c r="N2" i="15" s="1"/>
  <c r="G14" i="17"/>
  <c r="J14" i="17" s="1"/>
  <c r="N2" i="14" s="1"/>
  <c r="G13" i="17"/>
  <c r="J13" i="17" s="1"/>
  <c r="N2" i="13" s="1"/>
  <c r="G11" i="17"/>
  <c r="J11" i="17" s="1"/>
  <c r="P2" i="12" s="1"/>
  <c r="G10" i="17"/>
  <c r="J10" i="17" s="1"/>
  <c r="P2" i="11" s="1"/>
  <c r="G8" i="17"/>
  <c r="J8" i="17" s="1"/>
  <c r="L2" i="10" s="1"/>
  <c r="G7" i="17"/>
  <c r="J7" i="17" s="1"/>
  <c r="L2" i="9" s="1"/>
  <c r="G6" i="17"/>
  <c r="J6" i="17" s="1"/>
  <c r="F2" i="8" s="1"/>
  <c r="G5" i="17"/>
  <c r="J5" i="17" s="1"/>
  <c r="F2" i="7" s="1"/>
  <c r="G4" i="17"/>
  <c r="J4" i="17" s="1"/>
  <c r="F2" i="6" s="1"/>
  <c r="G3" i="17"/>
  <c r="J3" i="17" s="1"/>
  <c r="F2" i="5" s="1"/>
  <c r="A6" i="4" l="1"/>
  <c r="C17" i="4" s="1"/>
  <c r="C13" i="4" l="1"/>
  <c r="A4" i="4"/>
  <c r="C15" i="4"/>
  <c r="C11" i="4"/>
  <c r="C12" i="4"/>
  <c r="C9" i="4"/>
  <c r="C8" i="4"/>
  <c r="C16" i="4"/>
  <c r="C14" i="4"/>
  <c r="C10" i="4"/>
  <c r="C7" i="4"/>
  <c r="C18" i="4"/>
  <c r="D7" i="4" l="1"/>
  <c r="F7" i="4" s="1"/>
  <c r="D15" i="4"/>
  <c r="F15" i="4" s="1"/>
  <c r="D13" i="4"/>
  <c r="F13" i="4" s="1"/>
  <c r="F22" i="4" l="1"/>
  <c r="K17" i="2"/>
  <c r="B30" i="2" s="1"/>
  <c r="D31" i="2" l="1"/>
  <c r="J36" i="2"/>
  <c r="J37" i="2" s="1"/>
  <c r="J39" i="2" s="1"/>
  <c r="D30" i="2" s="1"/>
</calcChain>
</file>

<file path=xl/sharedStrings.xml><?xml version="1.0" encoding="utf-8"?>
<sst xmlns="http://schemas.openxmlformats.org/spreadsheetml/2006/main" count="936" uniqueCount="372">
  <si>
    <t>Madame, Monsieur,</t>
  </si>
  <si>
    <t>Pour toute inscription, vous devez renseigner tous les onglets du présent fichier</t>
  </si>
  <si>
    <t xml:space="preserve"> champion.jazz@ffdanse.fr </t>
  </si>
  <si>
    <t>Les variations imposées sont a charger sur le site :</t>
  </si>
  <si>
    <t xml:space="preserve"> ffdanse.fr/index.php/danse-artistique/reglements-et-inscriptions</t>
  </si>
  <si>
    <t xml:space="preserve">Vous avez besoin  d’une aide, d’un renseignement ? </t>
  </si>
  <si>
    <t>Nous vous répondrons très rapidement si vous adressez vos questions au mail suivant :</t>
  </si>
  <si>
    <t>champion.jazz@ffdanse.fr</t>
  </si>
  <si>
    <t>Bien Cordialement</t>
  </si>
  <si>
    <t>Fédération Française de Danse</t>
  </si>
  <si>
    <t>20 rue Saint Lazare</t>
  </si>
  <si>
    <t>75009 PARIS</t>
  </si>
  <si>
    <t>Suivi logiciel</t>
  </si>
  <si>
    <t>supression  senior et mise a jour années</t>
  </si>
  <si>
    <t>nouvelle mise en forme des inscriptions pour les professeurs</t>
  </si>
  <si>
    <t>suppression cases inutiles</t>
  </si>
  <si>
    <t>Finalisation textes</t>
  </si>
  <si>
    <t>Reprise presentation et calcul des inscriptions</t>
  </si>
  <si>
    <t>1608/2019</t>
  </si>
  <si>
    <t>mise a jour sur nouveau reglement 2020</t>
  </si>
  <si>
    <t>Modification page accueil</t>
  </si>
  <si>
    <t xml:space="preserve">Année sportive : </t>
  </si>
  <si>
    <t xml:space="preserve">NOTAS IMPORTANTS : 
La structure est en charge de transmettre toutes les informations nécessaires aux candidats qu'elle inscrit.
La structure devra obligatoirement assurer l'encadrement des candidats qu'elle inscrit lors du concours.
</t>
  </si>
  <si>
    <t>BRETAGNE</t>
  </si>
  <si>
    <t>INFORMATIONS STRUCTURE</t>
  </si>
  <si>
    <t>PAYS-DE-LA- LOIRE</t>
  </si>
  <si>
    <t>N° Affiliation</t>
  </si>
  <si>
    <t>Département</t>
  </si>
  <si>
    <t>Région</t>
  </si>
  <si>
    <t>NOUVELLE-AQUITAINE</t>
  </si>
  <si>
    <t>Ille-et-Vilaine (35)</t>
  </si>
  <si>
    <t>OCCITANIE</t>
  </si>
  <si>
    <t>INFORMATIONS PERSONNE RESPONSABLE DE L'ENGAGEMENT</t>
  </si>
  <si>
    <t>PROVENCE-ALPES-CÔTE-D'AZUR</t>
  </si>
  <si>
    <t>Prénom</t>
  </si>
  <si>
    <t>Nom</t>
  </si>
  <si>
    <t>Adresse courrier</t>
  </si>
  <si>
    <t>CP</t>
  </si>
  <si>
    <t>Ville</t>
  </si>
  <si>
    <t>E-Mail</t>
  </si>
  <si>
    <t>Téléphone Mobile ou fixe</t>
  </si>
  <si>
    <t>GRAND-EST</t>
  </si>
  <si>
    <t>BOURGOGNE-FRANCHE-COMTE</t>
  </si>
  <si>
    <t xml:space="preserve">SOLO : INFORMATIONS PROFESSEURS / CHOREGRAPHES </t>
  </si>
  <si>
    <t>AUVERGNE-RHÔNE-ALPES</t>
  </si>
  <si>
    <t>Categorie</t>
  </si>
  <si>
    <t>NORMANDIE</t>
  </si>
  <si>
    <t>Juvénile 1</t>
  </si>
  <si>
    <t>HAUTS-DE-FRANCE</t>
  </si>
  <si>
    <t>Juvénile 2</t>
  </si>
  <si>
    <t>CENTRE-VAL-DE-LOIRE</t>
  </si>
  <si>
    <t>Junior 1</t>
  </si>
  <si>
    <t>ILE-DE-FRANCE</t>
  </si>
  <si>
    <t>junior 2</t>
  </si>
  <si>
    <t>DOM-TOM</t>
  </si>
  <si>
    <t>Youth</t>
  </si>
  <si>
    <t>Ain (01)</t>
  </si>
  <si>
    <t>Adulte</t>
  </si>
  <si>
    <t>Aisne (02)</t>
  </si>
  <si>
    <t>Allier (03)</t>
  </si>
  <si>
    <t>Alpes-de-Haute-Provence (04)</t>
  </si>
  <si>
    <t>Hautes-Alpes (05)</t>
  </si>
  <si>
    <t>Alpes Maritimes (06)</t>
  </si>
  <si>
    <t>Ardèche (07)</t>
  </si>
  <si>
    <t>Ardennes (08)</t>
  </si>
  <si>
    <t>Ariège (09)</t>
  </si>
  <si>
    <t>Aube (10)</t>
  </si>
  <si>
    <t>Aude (11)</t>
  </si>
  <si>
    <t>Aveyron (12)</t>
  </si>
  <si>
    <t>Bouches-du-Rhône (13)</t>
  </si>
  <si>
    <t>Calvados (14)</t>
  </si>
  <si>
    <t>Cantal (15)</t>
  </si>
  <si>
    <t>Charente (16)</t>
  </si>
  <si>
    <t>Charente-Maritime  (17)</t>
  </si>
  <si>
    <t>Cher (18)</t>
  </si>
  <si>
    <t>Corrèze (19)</t>
  </si>
  <si>
    <t>Corse-du-Sud (2A)</t>
  </si>
  <si>
    <t>Haute Corse (2B)</t>
  </si>
  <si>
    <t>Côte-d'Or (21)</t>
  </si>
  <si>
    <t>Côtes d'Armor (22)</t>
  </si>
  <si>
    <t>Creuse (23)</t>
  </si>
  <si>
    <t>Dordogne (24)</t>
  </si>
  <si>
    <t>Doubs (25)</t>
  </si>
  <si>
    <t>Drôme (26)</t>
  </si>
  <si>
    <t>Eure (27)</t>
  </si>
  <si>
    <t>Eure-et-Loir (28)</t>
  </si>
  <si>
    <t>Finistère (29)</t>
  </si>
  <si>
    <t>Gard (30)</t>
  </si>
  <si>
    <t>Haute Garonne (31)</t>
  </si>
  <si>
    <t>Gers (32)</t>
  </si>
  <si>
    <t>Gironde (33)</t>
  </si>
  <si>
    <t>Hérault (34)</t>
  </si>
  <si>
    <t>Indre (36)</t>
  </si>
  <si>
    <t>Indre-et-Loire (37)</t>
  </si>
  <si>
    <t>Isère (38)</t>
  </si>
  <si>
    <t>Jura (39)</t>
  </si>
  <si>
    <t>Landes (40)</t>
  </si>
  <si>
    <t>Loir-et-Cher (41)</t>
  </si>
  <si>
    <t>Loire (42)</t>
  </si>
  <si>
    <t>Haute Loire (43)</t>
  </si>
  <si>
    <t>Loire Atlantique (44)</t>
  </si>
  <si>
    <t>Loiret (45)</t>
  </si>
  <si>
    <t>Lot (46)</t>
  </si>
  <si>
    <t>Lot-et-Garonne (47)</t>
  </si>
  <si>
    <t>Lozère (48)</t>
  </si>
  <si>
    <t>Maine-et-Loire (49)</t>
  </si>
  <si>
    <t>Manche (50)</t>
  </si>
  <si>
    <t>Marne (51)</t>
  </si>
  <si>
    <t>Haute Marne (52)</t>
  </si>
  <si>
    <t>Mayenne (53)</t>
  </si>
  <si>
    <t>Meurthe-et-Moselle (54)</t>
  </si>
  <si>
    <t>Meuse (55)</t>
  </si>
  <si>
    <t>Morbihan (56)</t>
  </si>
  <si>
    <t>Moselle (57)</t>
  </si>
  <si>
    <t>Nièvre (58)</t>
  </si>
  <si>
    <t>Nord (59)</t>
  </si>
  <si>
    <t>Oise (60)</t>
  </si>
  <si>
    <t>Orne (61)</t>
  </si>
  <si>
    <t>Pas-de-Calais (62)</t>
  </si>
  <si>
    <t>Puy-de-Dôme (63)</t>
  </si>
  <si>
    <t>Pyrénées Atlantiques (64)</t>
  </si>
  <si>
    <t>Hautes Pyrénées (65)</t>
  </si>
  <si>
    <t>Pyrénées Orientales (66)</t>
  </si>
  <si>
    <t>Bas-Rhin (67)</t>
  </si>
  <si>
    <t>Haut-Rhin (68)</t>
  </si>
  <si>
    <t>Rhône (69)</t>
  </si>
  <si>
    <t>Haute Saône (70)</t>
  </si>
  <si>
    <t>Saône-et-Loire (71)</t>
  </si>
  <si>
    <t>Sarthe (72)</t>
  </si>
  <si>
    <t>Savoie (73)</t>
  </si>
  <si>
    <t>Haute Savoie (74)</t>
  </si>
  <si>
    <t>Paris (75)</t>
  </si>
  <si>
    <t>Seine Maritime (76)</t>
  </si>
  <si>
    <t>Seine-et-Marne  (77)</t>
  </si>
  <si>
    <t>Yvelines (78)</t>
  </si>
  <si>
    <t>Deux-Sèvres (79)</t>
  </si>
  <si>
    <t>Somme (80)</t>
  </si>
  <si>
    <t>Tarn (81)</t>
  </si>
  <si>
    <t>Tarn-et-Garonne (82)</t>
  </si>
  <si>
    <t>Var (83)</t>
  </si>
  <si>
    <t>Vaucluse (84)</t>
  </si>
  <si>
    <t>Vendée (85)</t>
  </si>
  <si>
    <t>Vienne (86)</t>
  </si>
  <si>
    <t>Haute Vienne (87)</t>
  </si>
  <si>
    <t>Vosges (88)</t>
  </si>
  <si>
    <t>Yonne (89)</t>
  </si>
  <si>
    <t>Territoire de Belfort (90)</t>
  </si>
  <si>
    <t>Essonne (91)</t>
  </si>
  <si>
    <t>Hauts-de-Seine (92)</t>
  </si>
  <si>
    <t>Seine-St-Denis (93)</t>
  </si>
  <si>
    <t>Val-de-Marne (94)</t>
  </si>
  <si>
    <t>Val-D'Oise (95)</t>
  </si>
  <si>
    <t>Guadeloupe (971)</t>
  </si>
  <si>
    <t>Martinique (972)</t>
  </si>
  <si>
    <t>Guyane (973)</t>
  </si>
  <si>
    <t>La Réunion (974)</t>
  </si>
  <si>
    <t>Saint Pierre et Miquelon(975)</t>
  </si>
  <si>
    <t>Mayotte (976)</t>
  </si>
  <si>
    <t>Saint Martin(978)</t>
  </si>
  <si>
    <t>Wallis et Futumas(986)</t>
  </si>
  <si>
    <t>Polynésie(987)</t>
  </si>
  <si>
    <t>Nouvelle Calédonie(988)</t>
  </si>
  <si>
    <t>Monaco(980)</t>
  </si>
  <si>
    <t>QUALIFICATIONS</t>
  </si>
  <si>
    <t>REGIONS</t>
  </si>
  <si>
    <t>DEPARTEMENTS</t>
  </si>
  <si>
    <t>CONCERNÉES</t>
  </si>
  <si>
    <t>CONCERNÉS</t>
  </si>
  <si>
    <t>Bretagne</t>
  </si>
  <si>
    <t>22 – 29 – 35 – 56</t>
  </si>
  <si>
    <t>Pays de loire</t>
  </si>
  <si>
    <t>44 - 49 - 53 - 72 - 85</t>
  </si>
  <si>
    <t xml:space="preserve">Nouvelle Aquitaine
</t>
  </si>
  <si>
    <t>16 – 17 - 19 – 23 - 24 – 33 – 40
 47 – 64 – 65 – 79 – 86 - 87</t>
  </si>
  <si>
    <t>Occitanie</t>
  </si>
  <si>
    <t xml:space="preserve">09 – 11 - 12 – 30 - 31 – 32 – 34
46 – 47 – 48 – 66 – 81 - 82   </t>
  </si>
  <si>
    <t>CALCUL AUTOMATIQUE  DU NOMBRE D'INSCRITS ET DU MONTANT DES DROITS D'INSCRIPTION</t>
  </si>
  <si>
    <t>Nombre de</t>
  </si>
  <si>
    <t>Nb total</t>
  </si>
  <si>
    <t>Droit</t>
  </si>
  <si>
    <t>SOLISTE</t>
  </si>
  <si>
    <t>JUVENILES 1</t>
  </si>
  <si>
    <t>Attention ce tableau se remplit automatiquement
 en fonction de vos inscriptions !</t>
  </si>
  <si>
    <t>JUVENILES 2</t>
  </si>
  <si>
    <t>JUNIORS 1</t>
  </si>
  <si>
    <t>JUNIORS 2</t>
  </si>
  <si>
    <t>Les nombres sont le reflet d'une inscription correcte</t>
  </si>
  <si>
    <t>YOUTH</t>
  </si>
  <si>
    <t>Si il y a des écarts vérifiez vos inscriptions :</t>
  </si>
  <si>
    <t>ADULTES</t>
  </si>
  <si>
    <t>Noms et prénoms pour les solos
2 noms et 2 prénoms pour les duos
Le titre dela chorégraphie pour les groupes</t>
  </si>
  <si>
    <t>DUO</t>
  </si>
  <si>
    <t>Adultes</t>
  </si>
  <si>
    <t>GROUPE</t>
  </si>
  <si>
    <t>JUVENILES</t>
  </si>
  <si>
    <t>JUNIORS</t>
  </si>
  <si>
    <t>Avant paiement, vérifier auprès de votre comité régional organisateur le montant demandé par prestation qui peut être inférieur</t>
  </si>
  <si>
    <t>(voir coordonnées sur onglet suivant)</t>
  </si>
  <si>
    <t>Le total à payer se calcule automatiquement</t>
  </si>
  <si>
    <t>TOTAL A PAYER</t>
  </si>
  <si>
    <t>Pour information, en cas de sélections pour le championnat de France,  des droits d'inscription seront à régler au moment de votre confirmation de participation.</t>
  </si>
  <si>
    <t xml:space="preserve">SOLISTE </t>
  </si>
  <si>
    <t>Date de naissance entre  le:</t>
  </si>
  <si>
    <t>JUVENILE 1</t>
  </si>
  <si>
    <t>DANSEURS</t>
  </si>
  <si>
    <t>Catégorie</t>
  </si>
  <si>
    <t>N° Licence</t>
  </si>
  <si>
    <t>JUVENILE 2</t>
  </si>
  <si>
    <t>JUNIOR 1</t>
  </si>
  <si>
    <t>JUNIOR 2</t>
  </si>
  <si>
    <t>Composition Personnelle</t>
  </si>
  <si>
    <t>Durée</t>
  </si>
  <si>
    <t>Titre Musique</t>
  </si>
  <si>
    <t>Compositeur</t>
  </si>
  <si>
    <t>Décors et accessoires</t>
  </si>
  <si>
    <t>ADULTE</t>
  </si>
  <si>
    <t>DUO YOUTH</t>
  </si>
  <si>
    <t>Date de naissance entre:</t>
  </si>
  <si>
    <t>CHOREGRAPHIE</t>
  </si>
  <si>
    <t>CHOREGRAPHE</t>
  </si>
  <si>
    <t>MUSIQUES UTILISEES</t>
  </si>
  <si>
    <t>Observations</t>
  </si>
  <si>
    <t>Titre Chorégraphie</t>
  </si>
  <si>
    <t>Minutage</t>
  </si>
  <si>
    <t>Décor</t>
  </si>
  <si>
    <t>NOM
(les 2 noms sont obligatoires)</t>
  </si>
  <si>
    <t>Prénom
(Les 2 prénoms sont obligatoires)</t>
  </si>
  <si>
    <t>Téléphone</t>
  </si>
  <si>
    <t>E-mail</t>
  </si>
  <si>
    <t>Compositeur (s)</t>
  </si>
  <si>
    <t>(oui/non)</t>
  </si>
  <si>
    <t>DUO ADULTE</t>
  </si>
  <si>
    <t xml:space="preserve"> JUVENILE</t>
  </si>
  <si>
    <t>Date de naissance entre :</t>
  </si>
  <si>
    <t>N°</t>
  </si>
  <si>
    <t>Titre de la Chorégraphie
(Obligatoire)</t>
  </si>
  <si>
    <t>Décors</t>
  </si>
  <si>
    <t>Chorégraphe</t>
  </si>
  <si>
    <t xml:space="preserve">
 </t>
  </si>
  <si>
    <t>Si oui</t>
  </si>
  <si>
    <t>Etablir la liste des décors:</t>
  </si>
  <si>
    <t xml:space="preserve"> JUNIOR</t>
  </si>
  <si>
    <t xml:space="preserve"> YOUTH</t>
  </si>
  <si>
    <t xml:space="preserve"> ADULTE</t>
  </si>
  <si>
    <t>Solo</t>
  </si>
  <si>
    <t>Ages</t>
  </si>
  <si>
    <t>Mini</t>
  </si>
  <si>
    <t>Maxi</t>
  </si>
  <si>
    <t>année mini</t>
  </si>
  <si>
    <t>année maxi</t>
  </si>
  <si>
    <t>date de naissance entre :</t>
  </si>
  <si>
    <t>juvenile 1</t>
  </si>
  <si>
    <t>juvenile 2</t>
  </si>
  <si>
    <t>junior 1</t>
  </si>
  <si>
    <t>youth</t>
  </si>
  <si>
    <t>adulte</t>
  </si>
  <si>
    <t>Duo</t>
  </si>
  <si>
    <t>adultes</t>
  </si>
  <si>
    <t>Groupe</t>
  </si>
  <si>
    <t>juvenile</t>
  </si>
  <si>
    <t>junior</t>
  </si>
  <si>
    <t>Droit d'entrée</t>
  </si>
  <si>
    <t>solo</t>
  </si>
  <si>
    <t>duo</t>
  </si>
  <si>
    <t>groupe</t>
  </si>
  <si>
    <t xml:space="preserve">Titre Composition personnelle
</t>
  </si>
  <si>
    <t xml:space="preserve">Titre composition personnelle
</t>
  </si>
  <si>
    <t>nouveau logo mise a jour annee, changement titre youth adultes: variation personnelle</t>
  </si>
  <si>
    <t>04 – 05 – 06 – 13 – 2A – 2B – 83 – 84 - 999 Monaco</t>
  </si>
  <si>
    <t>Grand-Est</t>
  </si>
  <si>
    <t>08 – 10  – 51 – 52 – 54 – 55 – 57 – 67 – 68  – 88</t>
  </si>
  <si>
    <t xml:space="preserve">01 – 03 – 07 – 15 – 21 – 25 – 26 – 38 – 39 – 58 – 42 – 43 – 63 – 69 – 70 – 71 – 73 – 74 – 89 - 90 </t>
  </si>
  <si>
    <t>Provence Alpes Côte d’Azur
, Corse, Monaco</t>
  </si>
  <si>
    <t xml:space="preserve">
Auverne-Rhône-Alpes, Bourgone Franche-Comté</t>
  </si>
  <si>
    <t>REGIONALES ou INTER-REGIONALES</t>
  </si>
  <si>
    <t>mise a jour des comites organisateurs</t>
  </si>
  <si>
    <t>Les renseignements erronés vous suivrons pendant tout le parcours sélectif</t>
  </si>
  <si>
    <t>nom</t>
  </si>
  <si>
    <t>prenom</t>
  </si>
  <si>
    <t>naissance</t>
  </si>
  <si>
    <t xml:space="preserve">lic recons </t>
  </si>
  <si>
    <t>Nombre de Danseurs inscrits en SOLO
dans ce Groupe</t>
  </si>
  <si>
    <t>Mis presence soliste dans groupe</t>
  </si>
  <si>
    <t>si il est vide Validez  votre inscription dans l'onglet COORDONNEES DES STRUCTURES</t>
  </si>
  <si>
    <t>ATTENTION Valider votre fichier</t>
  </si>
  <si>
    <t>ecole</t>
  </si>
  <si>
    <t>region</t>
  </si>
  <si>
    <t>departement</t>
  </si>
  <si>
    <t>validation</t>
  </si>
  <si>
    <t>conformite</t>
  </si>
  <si>
    <t>general</t>
  </si>
  <si>
    <t>Nom de la Structure,  (si licence individuelle: marquer LICENCE INDIVIDUELLE)</t>
  </si>
  <si>
    <t>nb danseur</t>
  </si>
  <si>
    <t>nb danseur groupe</t>
  </si>
  <si>
    <t>nb dans gruniquement</t>
  </si>
  <si>
    <t>nb danseurs</t>
  </si>
  <si>
    <t>Juvenile1</t>
  </si>
  <si>
    <t>Juvenile2</t>
  </si>
  <si>
    <t>Junior 2</t>
  </si>
  <si>
    <t>Duo youth</t>
  </si>
  <si>
    <t>Duo adultes</t>
  </si>
  <si>
    <t>Groupe juvenile</t>
  </si>
  <si>
    <t>groupe junior</t>
  </si>
  <si>
    <t>groupe youth</t>
  </si>
  <si>
    <t>groupe adulte</t>
  </si>
  <si>
    <t>total danseur</t>
  </si>
  <si>
    <t>Danseurs participant individuellement à une ou plusieurs épreuves</t>
  </si>
  <si>
    <t>Les informations rentrées dans ce fichier vous suivront pendant tout le parcours selectif</t>
  </si>
  <si>
    <t>Ces informations sont obligatoires, la validation de votre fichier sera faite  quand toutes les données seront en vert</t>
  </si>
  <si>
    <t>Pour changer l'année sportive modifier cette date</t>
  </si>
  <si>
    <t>general et participants</t>
  </si>
  <si>
    <t>participants</t>
  </si>
  <si>
    <t>texte validation</t>
  </si>
  <si>
    <t>Nom
(obligatoire)</t>
  </si>
  <si>
    <t>Prénom
(obligatoire)</t>
  </si>
  <si>
    <t>Date de Naissance
(obligatoire)</t>
  </si>
  <si>
    <t>annee</t>
  </si>
  <si>
    <t>mois</t>
  </si>
  <si>
    <t>jour</t>
  </si>
  <si>
    <t>danseurs 2 categories</t>
  </si>
  <si>
    <t>danseurs groupe</t>
  </si>
  <si>
    <t>nb dans groupe uniquement</t>
  </si>
  <si>
    <t>reference solo</t>
  </si>
  <si>
    <t>nom groupr</t>
  </si>
  <si>
    <t>prenom groupe</t>
  </si>
  <si>
    <t>naissance groupe</t>
  </si>
  <si>
    <t>lic recons  groupe</t>
  </si>
  <si>
    <t>inscription youth</t>
  </si>
  <si>
    <t>inscription groupe juvenile</t>
  </si>
  <si>
    <t>inscription groupe junior</t>
  </si>
  <si>
    <t>inscription groupe youth</t>
  </si>
  <si>
    <t>inscrit duo youth</t>
  </si>
  <si>
    <t>inscrit duo adulte</t>
  </si>
  <si>
    <t>nb duo</t>
  </si>
  <si>
    <t>FEDERATION FRANÇAISE DE DANSE</t>
  </si>
  <si>
    <t>nb total danseur</t>
  </si>
  <si>
    <t>nb danseur uniquement duo</t>
  </si>
  <si>
    <t>nb danseur seulement duo</t>
  </si>
  <si>
    <t>Date de naissance
(obligatoire)</t>
  </si>
  <si>
    <t>mise a jour suite au reglement 2022/2023</t>
  </si>
  <si>
    <t xml:space="preserve">Normandie,Hauts de France, Centre Val de Loire
</t>
  </si>
  <si>
    <t xml:space="preserve"> 75 – 77 – 78 – 80 – 91 – 92 – 93 – 94 – 95 – 971 – 972 – 973 – 974 - 976 </t>
  </si>
  <si>
    <t xml:space="preserve">02 -14 - 18 - 27 - 28 - 36 - 37 - 41 - 45 - 50 - 59 - 60 - 61 - 62 - 76 - 80 </t>
  </si>
  <si>
    <r>
      <t xml:space="preserve">
Ile de France, 
et  DOM-TOM
</t>
    </r>
    <r>
      <rPr>
        <i/>
        <sz val="9"/>
        <rFont val="Arial"/>
        <family val="2"/>
      </rPr>
      <t>(Excepté si les comités régionaux de ces territoires organisent un championnat régional)</t>
    </r>
  </si>
  <si>
    <t xml:space="preserve">Championnat régional Grand Est
grand.est@ffdanse.fr
</t>
  </si>
  <si>
    <t xml:space="preserve">Championnat régional PACA 
aolivegauthier@ffdanse.fr
</t>
  </si>
  <si>
    <t xml:space="preserve">Championnat régional Occitanie
 castruc@ffdanse.fr 
</t>
  </si>
  <si>
    <t xml:space="preserve">Championnat régional Pays de Loire
 vendee@ffdanse.fr
</t>
  </si>
  <si>
    <t xml:space="preserve">Championnat régional Bretagne
bretagne@ffdanse.fr
</t>
  </si>
  <si>
    <t xml:space="preserve">Championnat inter-régional Normandie - Hauts de France - Centre Val de Loire 
eure@ffdanse.fr
</t>
  </si>
  <si>
    <t>POUR LE PAIEMENT DES DROITS D'INSCRIPTION, VEUILLEZ VOUS ADRESSER AU COMITE ORGANISANT VOTRE CHAMPIONNAT REGIONAL</t>
  </si>
  <si>
    <t>DATE DU CHAMPIONNAT</t>
  </si>
  <si>
    <t xml:space="preserve">L'onglet coordonnées des structures doit être rempli correctement
La validation est obligatoire(elle bloque les paiements)
Lors des inscriptions, les noms,prénoms et dates de naissance sont nécessaires au bon fonctionnement du programme </t>
  </si>
  <si>
    <r>
      <t xml:space="preserve">CE FICHIER EST </t>
    </r>
    <r>
      <rPr>
        <sz val="11"/>
        <color theme="0"/>
        <rFont val="Aptos Narrow"/>
        <family val="2"/>
      </rPr>
      <t>À</t>
    </r>
    <r>
      <rPr>
        <sz val="11"/>
        <color theme="0"/>
        <rFont val="Calibri"/>
        <family val="2"/>
        <charset val="1"/>
      </rPr>
      <t xml:space="preserve"> ENVOYER POUR VALIDATION </t>
    </r>
    <r>
      <rPr>
        <sz val="11"/>
        <color theme="0"/>
        <rFont val="Aptos Narrow"/>
        <family val="2"/>
      </rPr>
      <t xml:space="preserve">À </t>
    </r>
    <r>
      <rPr>
        <sz val="11"/>
        <color theme="0"/>
        <rFont val="Calibri"/>
        <family val="2"/>
        <charset val="1"/>
      </rPr>
      <t xml:space="preserve"> champion.jazz@ffdanse.fr </t>
    </r>
  </si>
  <si>
    <t>ATTENTION : AVANT TOUTE INSCRIPTION CHAQUE PARTICIPANT DOIT AVOIR LA LICENCE FEDERAL B : ( 26,00 euros)</t>
  </si>
  <si>
    <t xml:space="preserve">Une fois complété, vous devez nous le renvoyer en piéce jointe de mail à : </t>
  </si>
  <si>
    <t>Nous vous remercions de nous l'envoyer en format .xlsm. Nous ne pourrons pas traiter de liens,de google docs ou de documents convertis depuis.calc (le systéme  de tableur pour Mac).</t>
  </si>
  <si>
    <t>En parallèle, en ce qui concerne le paiement, nous vous invitons à vous rapprocher de votre comité organisateur pour en connaître les modalitées.</t>
  </si>
  <si>
    <t>Nous vous invitons à vous rapprocher de votre comité organisateur pour en connaître les modalitées de paiement.</t>
  </si>
  <si>
    <t xml:space="preserve">Championnat inter-régional 
Auvergne Rhône-Alpes - Bourgogne Franche-Comté                                                                                                                                                                                                                                                                                    
                                               champion.jazz@ffdanse.fr
</t>
  </si>
  <si>
    <t xml:space="preserve">Championnat  régional Nouvelle Aquitaine
nouvelle.aquitaine@ffdanse.fr       
</t>
  </si>
  <si>
    <t xml:space="preserve">15/03/2026 à Les Sables-d'Olonne (85100) Clôture d'inscriptions: 20/02/2026 à minuit
</t>
  </si>
  <si>
    <t>31/01/2026 à Allassac (19240)                  Clôture d'inscriptions: 9/01/2026 à minuit</t>
  </si>
  <si>
    <t>14/03/2026 à Saint-Gely-du-Fesc  (34980) Clôture d'inscriptions: 20/02/2026 à minuit</t>
  </si>
  <si>
    <t>31/01/2026 à Bar-le-Duc (55000)         Clôture d'inscriptions: 09/01/2026 à minuit</t>
  </si>
  <si>
    <t>17/01/2026 et 18/01/2026 à                     Saint-Aubin-du-Cormier  (351400)                               Clôture d'inscriptions: 20/12/2025 à minuit</t>
  </si>
  <si>
    <t>14/02/2026 et 15/02/2026 à Wissous (91320) Clôture d'inscriptions: 23/01/2026 à minuit</t>
  </si>
  <si>
    <t>08/03/2026 à Vernon (27200)              Clôture d'inscriptions: 13/02/2026 à minuit</t>
  </si>
  <si>
    <t>28/02/2026 à Firminy (42700)               Clôture d'inscriptions: 06/02/2026 à minuit</t>
  </si>
  <si>
    <t>08/03/2026 à Port-de-Bouc (13110)     Clôture d'inscriptions: 13/02/2026 à minuit</t>
  </si>
  <si>
    <t xml:space="preserve">Championnat inter-régional Ile de France  -   DOM TOM
essonne@ffdanse.fr
</t>
  </si>
  <si>
    <t>SELECTIF AU CHAMPIONNAT DE FRANCE DE DANSE JAZZ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</si>
</sst>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65" x14ac:knownFonts="1">
    <font>
      <sz val="11"/>
      <color rgb="FF000000"/>
      <name val="Calibri"/>
      <family val="2"/>
      <charset val="1"/>
    </font>
    <font>
      <b/>
      <sz val="10"/>
      <name val="Arial"/>
      <family val="2"/>
      <charset val="1"/>
    </font>
    <font>
      <b/>
      <sz val="10"/>
      <color rgb="FFDD0806"/>
      <name val="Arial"/>
      <family val="2"/>
      <charset val="1"/>
    </font>
    <font>
      <u/>
      <sz val="10"/>
      <color rgb="FF0070C0"/>
      <name val="Arial"/>
      <family val="2"/>
      <charset val="1"/>
    </font>
    <font>
      <u/>
      <sz val="10"/>
      <color rgb="FF0000D4"/>
      <name val="Arial"/>
      <family val="2"/>
      <charset val="1"/>
    </font>
    <font>
      <sz val="10"/>
      <color rgb="FFDD0806"/>
      <name val="Arial"/>
      <family val="2"/>
      <charset val="1"/>
    </font>
    <font>
      <b/>
      <sz val="10"/>
      <color rgb="FF0000D4"/>
      <name val="Arial"/>
      <family val="2"/>
      <charset val="1"/>
    </font>
    <font>
      <sz val="10"/>
      <color rgb="FF0000D4"/>
      <name val="Arial"/>
      <family val="2"/>
      <charset val="1"/>
    </font>
    <font>
      <b/>
      <sz val="12"/>
      <color rgb="FF000090"/>
      <name val="Times New Roman"/>
      <family val="1"/>
    </font>
    <font>
      <b/>
      <sz val="12"/>
      <color rgb="FFFF9900"/>
      <name val="Times New Roman"/>
      <family val="1"/>
    </font>
    <font>
      <sz val="8"/>
      <color rgb="FF000000"/>
      <name val="Calibri"/>
      <family val="2"/>
      <charset val="1"/>
    </font>
    <font>
      <sz val="6"/>
      <color rgb="FF000000"/>
      <name val="Calibri"/>
      <family val="2"/>
      <charset val="1"/>
    </font>
    <font>
      <b/>
      <sz val="24"/>
      <color rgb="FF000080"/>
      <name val="Arial"/>
      <family val="2"/>
      <charset val="1"/>
    </font>
    <font>
      <b/>
      <sz val="16"/>
      <color rgb="FF000000"/>
      <name val="Arial"/>
      <family val="2"/>
      <charset val="1"/>
    </font>
    <font>
      <b/>
      <sz val="16"/>
      <color rgb="FF000090"/>
      <name val="Arial"/>
      <family val="2"/>
      <charset val="1"/>
    </font>
    <font>
      <b/>
      <sz val="20"/>
      <color rgb="FF1FB714"/>
      <name val="Arial"/>
      <family val="2"/>
      <charset val="1"/>
    </font>
    <font>
      <b/>
      <u/>
      <sz val="11"/>
      <color rgb="FF000000"/>
      <name val="Arial"/>
      <family val="2"/>
      <charset val="1"/>
    </font>
    <font>
      <b/>
      <sz val="11"/>
      <color rgb="FFDD0806"/>
      <name val="Arial"/>
      <family val="2"/>
      <charset val="1"/>
    </font>
    <font>
      <b/>
      <sz val="11"/>
      <name val="Arial"/>
      <family val="2"/>
      <charset val="1"/>
    </font>
    <font>
      <sz val="11"/>
      <name val="Arial"/>
      <family val="2"/>
      <charset val="1"/>
    </font>
    <font>
      <sz val="11"/>
      <color rgb="FF0000FF"/>
      <name val="Arial"/>
      <family val="2"/>
      <charset val="1"/>
    </font>
    <font>
      <b/>
      <sz val="11"/>
      <color rgb="FF000000"/>
      <name val="Calibri"/>
      <family val="2"/>
      <charset val="1"/>
    </font>
    <font>
      <b/>
      <sz val="14"/>
      <color rgb="FFFFFFFF"/>
      <name val="Arial"/>
      <family val="2"/>
      <charset val="1"/>
    </font>
    <font>
      <b/>
      <sz val="10"/>
      <color rgb="FFFFFFFF"/>
      <name val="Arial"/>
      <family val="2"/>
      <charset val="1"/>
    </font>
    <font>
      <b/>
      <sz val="9"/>
      <color rgb="FF0000D4"/>
      <name val="Arial"/>
      <family val="2"/>
      <charset val="1"/>
    </font>
    <font>
      <sz val="9"/>
      <name val="Arial"/>
      <family val="2"/>
      <charset val="1"/>
    </font>
    <font>
      <sz val="12"/>
      <name val="Arial"/>
      <family val="2"/>
      <charset val="1"/>
    </font>
    <font>
      <sz val="10"/>
      <name val="Arial"/>
      <family val="2"/>
      <charset val="1"/>
    </font>
    <font>
      <b/>
      <sz val="18"/>
      <name val="Arial"/>
      <family val="2"/>
      <charset val="1"/>
    </font>
    <font>
      <b/>
      <sz val="20"/>
      <name val="Arial"/>
      <family val="2"/>
      <charset val="1"/>
    </font>
    <font>
      <sz val="20"/>
      <name val="Arial"/>
      <family val="2"/>
      <charset val="1"/>
    </font>
    <font>
      <b/>
      <sz val="16"/>
      <name val="Arial"/>
      <family val="2"/>
      <charset val="1"/>
    </font>
    <font>
      <b/>
      <sz val="12"/>
      <name val="Arial"/>
      <family val="2"/>
      <charset val="1"/>
    </font>
    <font>
      <sz val="28"/>
      <name val="Arial"/>
      <family val="2"/>
      <charset val="1"/>
    </font>
    <font>
      <i/>
      <sz val="16"/>
      <name val="Arial"/>
      <family val="2"/>
      <charset val="1"/>
    </font>
    <font>
      <b/>
      <sz val="12"/>
      <color rgb="FFDD0806"/>
      <name val="Arial"/>
      <family val="2"/>
      <charset val="1"/>
    </font>
    <font>
      <b/>
      <sz val="22"/>
      <name val="Arial"/>
      <family val="2"/>
      <charset val="1"/>
    </font>
    <font>
      <u/>
      <sz val="11"/>
      <color rgb="FF0000D4"/>
      <name val="Arial"/>
      <family val="2"/>
      <charset val="1"/>
    </font>
    <font>
      <sz val="10"/>
      <color rgb="FF000000"/>
      <name val="Calibri"/>
      <family val="2"/>
      <charset val="1"/>
    </font>
    <font>
      <i/>
      <sz val="9"/>
      <name val="Arial"/>
      <family val="2"/>
    </font>
    <font>
      <b/>
      <sz val="14"/>
      <color rgb="FFFF0000"/>
      <name val="Arial"/>
      <family val="2"/>
      <charset val="1"/>
    </font>
    <font>
      <b/>
      <sz val="20"/>
      <color rgb="FFFF0000"/>
      <name val="Arial"/>
      <family val="2"/>
      <charset val="1"/>
    </font>
    <font>
      <sz val="8"/>
      <name val="Arial"/>
      <family val="2"/>
      <charset val="1"/>
    </font>
    <font>
      <sz val="11"/>
      <name val="Calibri"/>
      <family val="2"/>
      <charset val="1"/>
    </font>
    <font>
      <sz val="16"/>
      <name val="Arial"/>
      <family val="2"/>
      <charset val="1"/>
    </font>
    <font>
      <sz val="16"/>
      <color rgb="FF000000"/>
      <name val="Calibri"/>
      <family val="2"/>
      <charset val="1"/>
    </font>
    <font>
      <b/>
      <sz val="8"/>
      <color theme="0"/>
      <name val="Arial"/>
      <family val="2"/>
      <charset val="1"/>
    </font>
    <font>
      <b/>
      <sz val="16"/>
      <name val="Arial"/>
      <family val="2"/>
    </font>
    <font>
      <b/>
      <sz val="11"/>
      <color rgb="FF000000"/>
      <name val="Calibri"/>
      <family val="2"/>
    </font>
    <font>
      <sz val="11"/>
      <name val="Arial"/>
      <family val="2"/>
    </font>
    <font>
      <sz val="12"/>
      <color rgb="FF222222"/>
      <name val="Arial"/>
      <family val="2"/>
    </font>
    <font>
      <sz val="11"/>
      <color rgb="FF000000"/>
      <name val="Arial"/>
      <family val="2"/>
    </font>
    <font>
      <sz val="12"/>
      <color rgb="FF000000"/>
      <name val="Calibri"/>
      <family val="2"/>
    </font>
    <font>
      <sz val="10"/>
      <color rgb="FF222222"/>
      <name val="Arial"/>
      <family val="2"/>
    </font>
    <font>
      <sz val="11"/>
      <color rgb="FF222222"/>
      <name val="Calibri"/>
      <family val="2"/>
    </font>
    <font>
      <sz val="9"/>
      <color rgb="FF000000"/>
      <name val="Arial"/>
      <family val="2"/>
    </font>
    <font>
      <sz val="13"/>
      <color rgb="FF000000"/>
      <name val="Calibri"/>
      <family val="2"/>
      <charset val="1"/>
    </font>
    <font>
      <sz val="11"/>
      <color rgb="FF9C6500"/>
      <name val="Calibri"/>
      <family val="2"/>
      <scheme val="minor"/>
    </font>
    <font>
      <sz val="16"/>
      <name val="Calibri"/>
      <family val="2"/>
      <scheme val="minor"/>
    </font>
    <font>
      <sz val="9"/>
      <color rgb="FF000000"/>
      <name val="Calibri"/>
      <family val="2"/>
      <charset val="1"/>
    </font>
    <font>
      <b/>
      <sz val="12"/>
      <color rgb="FFFF0000"/>
      <name val="Arial"/>
      <family val="2"/>
    </font>
    <font>
      <sz val="8"/>
      <color rgb="FF9C6500"/>
      <name val="Calibri"/>
      <family val="2"/>
      <scheme val="minor"/>
    </font>
    <font>
      <sz val="11"/>
      <color theme="0"/>
      <name val="Calibri"/>
      <family val="2"/>
      <charset val="1"/>
    </font>
    <font>
      <sz val="11"/>
      <color theme="0"/>
      <name val="Aptos Narrow"/>
      <family val="2"/>
    </font>
    <font>
      <b/>
      <u/>
      <sz val="11"/>
      <color rgb="FFFF0000"/>
      <name val="Calibri"/>
      <family val="2"/>
    </font>
  </fonts>
  <fills count="31">
    <fill>
      <patternFill patternType="none"/>
    </fill>
    <fill>
      <patternFill patternType="gray125"/>
    </fill>
    <fill>
      <patternFill patternType="solid">
        <fgColor rgb="FFCCFFCC"/>
        <bgColor rgb="FFCCFFFF"/>
      </patternFill>
    </fill>
    <fill>
      <patternFill patternType="solid">
        <fgColor rgb="FFD0CECE"/>
        <bgColor rgb="FFC0C0C0"/>
      </patternFill>
    </fill>
    <fill>
      <patternFill patternType="solid">
        <fgColor rgb="FFCCCCFF"/>
        <bgColor rgb="FFD0CECE"/>
      </patternFill>
    </fill>
    <fill>
      <patternFill patternType="solid">
        <fgColor rgb="FFC0C0C0"/>
        <bgColor rgb="FFD0CECE"/>
      </patternFill>
    </fill>
    <fill>
      <patternFill patternType="solid">
        <fgColor rgb="FFFFFFFF"/>
        <bgColor rgb="FFFBE5D6"/>
      </patternFill>
    </fill>
    <fill>
      <patternFill patternType="solid">
        <fgColor rgb="FFDD0806"/>
        <bgColor rgb="FFFF0000"/>
      </patternFill>
    </fill>
    <fill>
      <patternFill patternType="solid">
        <fgColor rgb="FF000090"/>
        <bgColor rgb="FF000080"/>
      </patternFill>
    </fill>
    <fill>
      <patternFill patternType="solid">
        <fgColor rgb="FFFFCC00"/>
        <bgColor rgb="FFFFC000"/>
      </patternFill>
    </fill>
    <fill>
      <patternFill patternType="solid">
        <fgColor rgb="FF969696"/>
        <bgColor rgb="FFA6A6A6"/>
      </patternFill>
    </fill>
    <fill>
      <patternFill patternType="solid">
        <fgColor rgb="FFDAE3F3"/>
        <bgColor rgb="FFCCCCFF"/>
      </patternFill>
    </fill>
    <fill>
      <patternFill patternType="solid">
        <fgColor rgb="FFFF0000"/>
        <bgColor rgb="FFDD0806"/>
      </patternFill>
    </fill>
    <fill>
      <patternFill patternType="solid">
        <fgColor rgb="FFFFE699"/>
        <bgColor rgb="FFFBE5D6"/>
      </patternFill>
    </fill>
    <fill>
      <patternFill patternType="solid">
        <fgColor rgb="FFFBE5D6"/>
        <bgColor rgb="FFFFE699"/>
      </patternFill>
    </fill>
    <fill>
      <patternFill patternType="solid">
        <fgColor rgb="FFFFC000"/>
        <bgColor rgb="FFFFCC00"/>
      </patternFill>
    </fill>
    <fill>
      <patternFill patternType="solid">
        <fgColor rgb="FFCC99FF"/>
        <bgColor rgb="FF9999FF"/>
      </patternFill>
    </fill>
    <fill>
      <patternFill patternType="solid">
        <fgColor rgb="FF9999FF"/>
        <bgColor rgb="FFCC99FF"/>
      </patternFill>
    </fill>
    <fill>
      <patternFill patternType="solid">
        <fgColor rgb="FF99CCFF"/>
        <bgColor rgb="FFCCCCFF"/>
      </patternFill>
    </fill>
    <fill>
      <patternFill patternType="solid">
        <fgColor rgb="FF33CCCC"/>
        <bgColor rgb="FF00CCFF"/>
      </patternFill>
    </fill>
    <fill>
      <patternFill patternType="solid">
        <fgColor rgb="FF00CCFF"/>
        <bgColor rgb="FF33CCCC"/>
      </patternFill>
    </fill>
    <fill>
      <patternFill patternType="solid">
        <fgColor rgb="FFFCF305"/>
        <bgColor rgb="FFFFCC00"/>
      </patternFill>
    </fill>
    <fill>
      <patternFill patternType="solid">
        <fgColor rgb="FFFF0000"/>
        <bgColor indexed="64"/>
      </patternFill>
    </fill>
    <fill>
      <patternFill patternType="solid">
        <fgColor rgb="FFFFFF00"/>
        <bgColor indexed="64"/>
      </patternFill>
    </fill>
    <fill>
      <patternFill patternType="solid">
        <fgColor rgb="FFFFEB9C"/>
      </patternFill>
    </fill>
    <fill>
      <patternFill patternType="solid">
        <fgColor theme="6" tint="0.39997558519241921"/>
        <bgColor indexed="64"/>
      </patternFill>
    </fill>
    <fill>
      <patternFill patternType="solid">
        <fgColor rgb="FF9999FF"/>
        <bgColor rgb="FFFF0000"/>
      </patternFill>
    </fill>
    <fill>
      <patternFill patternType="solid">
        <fgColor rgb="FF9999FF"/>
        <bgColor rgb="FF00CCFF"/>
      </patternFill>
    </fill>
    <fill>
      <patternFill patternType="solid">
        <fgColor rgb="FF9999FF"/>
        <bgColor rgb="FF33CCCC"/>
      </patternFill>
    </fill>
    <fill>
      <patternFill patternType="solid">
        <fgColor rgb="FF99CCFF"/>
        <bgColor rgb="FFD0CECE"/>
      </patternFill>
    </fill>
    <fill>
      <patternFill patternType="solid">
        <fgColor rgb="FFC8250A"/>
        <bgColor indexed="64"/>
      </patternFill>
    </fill>
  </fills>
  <borders count="98">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medium">
        <color rgb="FF333300"/>
      </left>
      <right/>
      <top style="medium">
        <color rgb="FF333300"/>
      </top>
      <bottom style="medium">
        <color rgb="FF333300"/>
      </bottom>
      <diagonal/>
    </border>
    <border>
      <left/>
      <right/>
      <top style="medium">
        <color rgb="FF333300"/>
      </top>
      <bottom style="medium">
        <color rgb="FF333300"/>
      </bottom>
      <diagonal/>
    </border>
    <border>
      <left/>
      <right style="medium">
        <color rgb="FF333300"/>
      </right>
      <top style="medium">
        <color rgb="FF333300"/>
      </top>
      <bottom style="medium">
        <color rgb="FF333300"/>
      </bottom>
      <diagonal/>
    </border>
    <border>
      <left style="medium">
        <color auto="1"/>
      </left>
      <right/>
      <top style="medium">
        <color auto="1"/>
      </top>
      <bottom/>
      <diagonal/>
    </border>
    <border>
      <left style="double">
        <color auto="1"/>
      </left>
      <right style="medium">
        <color auto="1"/>
      </right>
      <top style="medium">
        <color auto="1"/>
      </top>
      <bottom/>
      <diagonal/>
    </border>
    <border>
      <left style="medium">
        <color auto="1"/>
      </left>
      <right style="double">
        <color auto="1"/>
      </right>
      <top/>
      <bottom/>
      <diagonal/>
    </border>
    <border>
      <left style="double">
        <color auto="1"/>
      </left>
      <right style="medium">
        <color auto="1"/>
      </right>
      <top/>
      <bottom style="double">
        <color auto="1"/>
      </bottom>
      <diagonal/>
    </border>
    <border>
      <left style="medium">
        <color auto="1"/>
      </left>
      <right style="medium">
        <color auto="1"/>
      </right>
      <top/>
      <bottom style="double">
        <color auto="1"/>
      </bottom>
      <diagonal/>
    </border>
    <border>
      <left/>
      <right style="medium">
        <color auto="1"/>
      </right>
      <top/>
      <bottom/>
      <diagonal/>
    </border>
    <border>
      <left style="medium">
        <color auto="1"/>
      </left>
      <right style="double">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top/>
      <bottom style="thin">
        <color auto="1"/>
      </bottom>
      <diagonal/>
    </border>
    <border>
      <left style="double">
        <color auto="1"/>
      </left>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thin">
        <color auto="1"/>
      </top>
      <bottom style="medium">
        <color auto="1"/>
      </bottom>
      <diagonal/>
    </border>
    <border>
      <left style="double">
        <color auto="1"/>
      </left>
      <right style="double">
        <color auto="1"/>
      </right>
      <top style="double">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diagonal/>
    </border>
    <border>
      <left style="thin">
        <color auto="1"/>
      </left>
      <right style="double">
        <color auto="1"/>
      </right>
      <top style="thin">
        <color auto="1"/>
      </top>
      <bottom/>
      <diagonal/>
    </border>
    <border>
      <left/>
      <right style="thin">
        <color auto="1"/>
      </right>
      <top/>
      <bottom style="thin">
        <color auto="1"/>
      </bottom>
      <diagonal/>
    </border>
    <border>
      <left style="thin">
        <color auto="1"/>
      </left>
      <right style="double">
        <color auto="1"/>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diagonal/>
    </border>
    <border>
      <left style="thin">
        <color auto="1"/>
      </left>
      <right/>
      <top style="thin">
        <color auto="1"/>
      </top>
      <bottom/>
      <diagonal/>
    </border>
    <border>
      <left/>
      <right/>
      <top style="double">
        <color auto="1"/>
      </top>
      <bottom/>
      <diagonal/>
    </border>
    <border>
      <left/>
      <right style="double">
        <color auto="1"/>
      </right>
      <top/>
      <bottom/>
      <diagonal/>
    </border>
    <border>
      <left/>
      <right/>
      <top/>
      <bottom style="double">
        <color auto="1"/>
      </bottom>
      <diagonal/>
    </border>
    <border>
      <left style="double">
        <color auto="1"/>
      </left>
      <right/>
      <top style="thin">
        <color auto="1"/>
      </top>
      <bottom/>
      <diagonal/>
    </border>
    <border>
      <left/>
      <right style="thin">
        <color auto="1"/>
      </right>
      <top/>
      <bottom style="double">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thin">
        <color auto="1"/>
      </bottom>
      <diagonal/>
    </border>
    <border>
      <left style="thick">
        <color auto="1"/>
      </left>
      <right style="thick">
        <color auto="1"/>
      </right>
      <top style="thick">
        <color auto="1"/>
      </top>
      <bottom/>
      <diagonal/>
    </border>
  </borders>
  <cellStyleXfs count="4">
    <xf numFmtId="0" fontId="0" fillId="0" borderId="0"/>
    <xf numFmtId="0" fontId="4" fillId="0" borderId="0" applyBorder="0" applyProtection="0"/>
    <xf numFmtId="0" fontId="26" fillId="2" borderId="0"/>
    <xf numFmtId="0" fontId="57" fillId="24" borderId="0" applyNumberFormat="0" applyBorder="0" applyAlignment="0" applyProtection="0"/>
  </cellStyleXfs>
  <cellXfs count="510">
    <xf numFmtId="0" fontId="0" fillId="0" borderId="0" xfId="0"/>
    <xf numFmtId="0" fontId="0" fillId="3" borderId="0" xfId="0" applyFill="1"/>
    <xf numFmtId="0" fontId="1"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14" fontId="11" fillId="0" borderId="0" xfId="0" applyNumberFormat="1" applyFont="1"/>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0" fillId="4" borderId="0" xfId="0" applyFill="1"/>
    <xf numFmtId="0" fontId="15" fillId="4" borderId="0" xfId="0" applyFont="1" applyFill="1" applyAlignment="1">
      <alignment horizontal="center"/>
    </xf>
    <xf numFmtId="0" fontId="18" fillId="0" borderId="7" xfId="0" applyFont="1" applyBorder="1" applyAlignment="1">
      <alignment horizontal="center" vertical="center"/>
    </xf>
    <xf numFmtId="0" fontId="18" fillId="6" borderId="7" xfId="0" applyFont="1" applyFill="1" applyBorder="1" applyAlignment="1">
      <alignment horizontal="center" vertical="center"/>
    </xf>
    <xf numFmtId="0" fontId="18" fillId="0" borderId="6" xfId="0" applyFont="1" applyBorder="1" applyAlignment="1">
      <alignment horizontal="center" vertical="center"/>
    </xf>
    <xf numFmtId="0" fontId="19" fillId="0" borderId="6" xfId="0" applyFont="1" applyBorder="1" applyProtection="1">
      <protection locked="0"/>
    </xf>
    <xf numFmtId="0" fontId="18" fillId="0" borderId="7" xfId="0" applyFont="1" applyBorder="1" applyAlignment="1">
      <alignment horizontal="center" vertical="center" wrapText="1"/>
    </xf>
    <xf numFmtId="0" fontId="19" fillId="0" borderId="6"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1" fillId="0" borderId="9" xfId="0" applyFont="1" applyBorder="1" applyAlignment="1">
      <alignment horizontal="center" vertical="center"/>
    </xf>
    <xf numFmtId="0" fontId="18" fillId="0" borderId="6" xfId="0" applyFont="1" applyBorder="1" applyAlignment="1">
      <alignment horizontal="center" vertical="center" wrapText="1"/>
    </xf>
    <xf numFmtId="0" fontId="0" fillId="0" borderId="10" xfId="0" applyBorder="1" applyAlignment="1">
      <alignment horizontal="center" vertical="center"/>
    </xf>
    <xf numFmtId="0" fontId="20" fillId="0" borderId="11" xfId="0" applyFont="1" applyBorder="1" applyAlignment="1" applyProtection="1">
      <alignment horizontal="center" vertical="center"/>
      <protection locked="0"/>
    </xf>
    <xf numFmtId="0" fontId="0" fillId="0" borderId="14" xfId="0" applyBorder="1" applyAlignment="1">
      <alignment horizontal="center" vertical="center"/>
    </xf>
    <xf numFmtId="0" fontId="23" fillId="8" borderId="7"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7" fillId="0" borderId="0" xfId="2" applyFont="1" applyFill="1"/>
    <xf numFmtId="0" fontId="27" fillId="0" borderId="0" xfId="2" applyFont="1" applyFill="1" applyAlignment="1">
      <alignment horizontal="center"/>
    </xf>
    <xf numFmtId="0" fontId="29" fillId="0" borderId="22" xfId="2" applyFont="1" applyFill="1" applyBorder="1" applyAlignment="1">
      <alignment vertical="center" wrapText="1"/>
    </xf>
    <xf numFmtId="0" fontId="30" fillId="0" borderId="22" xfId="2" applyFont="1" applyFill="1" applyBorder="1" applyAlignment="1">
      <alignment horizontal="center"/>
    </xf>
    <xf numFmtId="0" fontId="30" fillId="0" borderId="23" xfId="2" applyFont="1" applyFill="1" applyBorder="1"/>
    <xf numFmtId="0" fontId="32" fillId="11" borderId="25" xfId="2" applyFont="1" applyFill="1" applyBorder="1" applyAlignment="1">
      <alignment vertical="center" wrapText="1"/>
    </xf>
    <xf numFmtId="0" fontId="30" fillId="11" borderId="25" xfId="2" applyFont="1" applyFill="1" applyBorder="1" applyAlignment="1">
      <alignment horizontal="center"/>
    </xf>
    <xf numFmtId="0" fontId="32" fillId="14" borderId="25" xfId="2" applyFont="1" applyFill="1" applyBorder="1" applyAlignment="1">
      <alignment vertical="center" wrapText="1"/>
    </xf>
    <xf numFmtId="0" fontId="30" fillId="14" borderId="25" xfId="2" applyFont="1" applyFill="1" applyBorder="1" applyAlignment="1">
      <alignment horizontal="center"/>
    </xf>
    <xf numFmtId="0" fontId="32" fillId="15" borderId="25" xfId="2" applyFont="1" applyFill="1" applyBorder="1" applyAlignment="1">
      <alignment wrapText="1"/>
    </xf>
    <xf numFmtId="0" fontId="30" fillId="15" borderId="29" xfId="2" applyFont="1" applyFill="1" applyBorder="1" applyAlignment="1">
      <alignment horizontal="center"/>
    </xf>
    <xf numFmtId="0" fontId="32" fillId="15" borderId="25" xfId="2" applyFont="1" applyFill="1" applyBorder="1"/>
    <xf numFmtId="0" fontId="32" fillId="15" borderId="30" xfId="2" applyFont="1" applyFill="1" applyBorder="1" applyAlignment="1">
      <alignment wrapText="1"/>
    </xf>
    <xf numFmtId="0" fontId="30" fillId="15" borderId="30" xfId="2" applyFont="1" applyFill="1" applyBorder="1" applyAlignment="1">
      <alignment horizontal="center"/>
    </xf>
    <xf numFmtId="0" fontId="26" fillId="0" borderId="0" xfId="2" applyFill="1"/>
    <xf numFmtId="0" fontId="26" fillId="0" borderId="0" xfId="2" applyFill="1" applyAlignment="1">
      <alignment horizontal="center"/>
    </xf>
    <xf numFmtId="164" fontId="26" fillId="0" borderId="0" xfId="2" applyNumberFormat="1" applyFill="1"/>
    <xf numFmtId="0" fontId="31" fillId="0" borderId="32" xfId="2" applyFont="1" applyFill="1" applyBorder="1" applyAlignment="1">
      <alignment vertical="center" wrapText="1"/>
    </xf>
    <xf numFmtId="0" fontId="31" fillId="0" borderId="0" xfId="2" applyFont="1" applyFill="1" applyAlignment="1">
      <alignment vertical="center" wrapText="1"/>
    </xf>
    <xf numFmtId="0" fontId="29" fillId="0" borderId="34" xfId="2" applyFont="1" applyFill="1" applyBorder="1" applyAlignment="1">
      <alignment horizontal="center"/>
    </xf>
    <xf numFmtId="164" fontId="30" fillId="0" borderId="35" xfId="2" applyNumberFormat="1" applyFont="1" applyFill="1" applyBorder="1"/>
    <xf numFmtId="14" fontId="1" fillId="16" borderId="39" xfId="0" applyNumberFormat="1" applyFont="1" applyFill="1" applyBorder="1" applyAlignment="1">
      <alignment horizontal="center"/>
    </xf>
    <xf numFmtId="14" fontId="1" fillId="16" borderId="40" xfId="0" applyNumberFormat="1" applyFont="1" applyFill="1" applyBorder="1" applyAlignment="1">
      <alignment horizontal="center"/>
    </xf>
    <xf numFmtId="0" fontId="32" fillId="0" borderId="16"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wrapText="1"/>
    </xf>
    <xf numFmtId="0" fontId="19" fillId="10" borderId="41" xfId="0" applyFont="1" applyFill="1" applyBorder="1" applyAlignment="1">
      <alignment horizontal="center"/>
    </xf>
    <xf numFmtId="0" fontId="0" fillId="4" borderId="43" xfId="0" applyFill="1" applyBorder="1"/>
    <xf numFmtId="0" fontId="32" fillId="0" borderId="36" xfId="0" applyFont="1" applyBorder="1" applyAlignment="1">
      <alignment horizontal="center" vertical="center"/>
    </xf>
    <xf numFmtId="0" fontId="32" fillId="4" borderId="6" xfId="0" applyFont="1" applyFill="1" applyBorder="1" applyAlignment="1">
      <alignment horizontal="center" vertical="center"/>
    </xf>
    <xf numFmtId="0" fontId="18" fillId="0" borderId="44" xfId="0" applyFont="1" applyBorder="1" applyAlignment="1">
      <alignment horizontal="center" vertical="center" wrapText="1"/>
    </xf>
    <xf numFmtId="0" fontId="1" fillId="0" borderId="6" xfId="0" applyFont="1" applyBorder="1" applyAlignment="1">
      <alignment horizontal="center" vertical="center" wrapText="1"/>
    </xf>
    <xf numFmtId="0" fontId="18" fillId="0" borderId="43" xfId="0" applyFont="1" applyBorder="1" applyAlignment="1">
      <alignment horizontal="center" vertical="center"/>
    </xf>
    <xf numFmtId="0" fontId="18" fillId="0" borderId="52" xfId="0" applyFont="1" applyBorder="1" applyAlignment="1">
      <alignment horizontal="center" vertical="center" wrapText="1"/>
    </xf>
    <xf numFmtId="0" fontId="18" fillId="6" borderId="6" xfId="0" applyFont="1" applyFill="1" applyBorder="1" applyAlignment="1">
      <alignment horizontal="center" vertical="center"/>
    </xf>
    <xf numFmtId="0" fontId="18" fillId="0" borderId="43" xfId="0" applyFont="1" applyBorder="1" applyAlignment="1">
      <alignment horizontal="center" vertical="center" wrapText="1"/>
    </xf>
    <xf numFmtId="0" fontId="17" fillId="18" borderId="46" xfId="0" applyFont="1" applyFill="1" applyBorder="1" applyAlignment="1">
      <alignment horizontal="center"/>
    </xf>
    <xf numFmtId="0" fontId="19" fillId="18" borderId="53" xfId="0" applyFont="1" applyFill="1" applyBorder="1"/>
    <xf numFmtId="0" fontId="27" fillId="18" borderId="53" xfId="0" applyFont="1" applyFill="1" applyBorder="1" applyAlignment="1">
      <alignment horizontal="center"/>
    </xf>
    <xf numFmtId="0" fontId="0" fillId="18" borderId="53" xfId="0" applyFill="1" applyBorder="1"/>
    <xf numFmtId="0" fontId="19" fillId="18" borderId="53" xfId="0" applyFont="1" applyFill="1" applyBorder="1" applyAlignment="1">
      <alignment horizontal="center"/>
    </xf>
    <xf numFmtId="0" fontId="19" fillId="18" borderId="54" xfId="0" applyFont="1" applyFill="1" applyBorder="1"/>
    <xf numFmtId="0" fontId="19" fillId="18" borderId="9" xfId="0" applyFont="1" applyFill="1" applyBorder="1"/>
    <xf numFmtId="21" fontId="19" fillId="0" borderId="25" xfId="0" applyNumberFormat="1" applyFont="1" applyBorder="1" applyProtection="1">
      <protection locked="0"/>
    </xf>
    <xf numFmtId="0" fontId="19" fillId="0" borderId="57" xfId="0" applyFont="1" applyBorder="1" applyProtection="1">
      <protection locked="0"/>
    </xf>
    <xf numFmtId="0" fontId="19" fillId="0" borderId="25" xfId="0" applyFont="1" applyBorder="1" applyProtection="1">
      <protection locked="0"/>
    </xf>
    <xf numFmtId="0" fontId="27" fillId="6" borderId="25" xfId="0" applyFont="1" applyFill="1" applyBorder="1" applyProtection="1">
      <protection locked="0"/>
    </xf>
    <xf numFmtId="0" fontId="27" fillId="0" borderId="58" xfId="0" applyFont="1" applyBorder="1" applyProtection="1">
      <protection locked="0"/>
    </xf>
    <xf numFmtId="0" fontId="27" fillId="0" borderId="25" xfId="0" applyFont="1" applyBorder="1" applyProtection="1">
      <protection locked="0"/>
    </xf>
    <xf numFmtId="0" fontId="4" fillId="0" borderId="56" xfId="1" applyBorder="1" applyProtection="1">
      <protection locked="0"/>
    </xf>
    <xf numFmtId="0" fontId="17" fillId="18" borderId="17" xfId="0" applyFont="1" applyFill="1" applyBorder="1" applyAlignment="1">
      <alignment horizontal="center"/>
    </xf>
    <xf numFmtId="0" fontId="19" fillId="18" borderId="0" xfId="0" applyFont="1" applyFill="1"/>
    <xf numFmtId="0" fontId="27" fillId="18" borderId="0" xfId="0" applyFont="1" applyFill="1"/>
    <xf numFmtId="0" fontId="27" fillId="18" borderId="60" xfId="0" applyFont="1" applyFill="1" applyBorder="1"/>
    <xf numFmtId="0" fontId="0" fillId="18" borderId="0" xfId="0" applyFill="1"/>
    <xf numFmtId="0" fontId="27" fillId="18" borderId="0" xfId="0" applyFont="1" applyFill="1" applyAlignment="1">
      <alignment horizontal="center"/>
    </xf>
    <xf numFmtId="0" fontId="27" fillId="18" borderId="53" xfId="0" applyFont="1" applyFill="1" applyBorder="1"/>
    <xf numFmtId="0" fontId="27" fillId="18" borderId="57" xfId="0" applyFont="1" applyFill="1" applyBorder="1"/>
    <xf numFmtId="0" fontId="27" fillId="18" borderId="10" xfId="0" applyFont="1" applyFill="1" applyBorder="1"/>
    <xf numFmtId="0" fontId="27" fillId="0" borderId="56" xfId="0" applyFont="1" applyBorder="1" applyProtection="1">
      <protection locked="0"/>
    </xf>
    <xf numFmtId="0" fontId="19" fillId="18" borderId="60" xfId="0" applyFont="1" applyFill="1" applyBorder="1"/>
    <xf numFmtId="0" fontId="19" fillId="18" borderId="57" xfId="0" applyFont="1" applyFill="1" applyBorder="1"/>
    <xf numFmtId="0" fontId="19" fillId="0" borderId="60" xfId="0" applyFont="1" applyBorder="1" applyProtection="1">
      <protection locked="0"/>
    </xf>
    <xf numFmtId="0" fontId="17" fillId="18" borderId="63" xfId="0" applyFont="1" applyFill="1" applyBorder="1" applyAlignment="1">
      <alignment horizontal="center"/>
    </xf>
    <xf numFmtId="0" fontId="19" fillId="18" borderId="51" xfId="0" applyFont="1" applyFill="1" applyBorder="1"/>
    <xf numFmtId="0" fontId="19" fillId="18" borderId="64" xfId="0" applyFont="1" applyFill="1" applyBorder="1"/>
    <xf numFmtId="0" fontId="0" fillId="18" borderId="51" xfId="0" applyFill="1" applyBorder="1"/>
    <xf numFmtId="0" fontId="27" fillId="18" borderId="51" xfId="0" applyFont="1" applyFill="1" applyBorder="1" applyAlignment="1">
      <alignment horizontal="center"/>
    </xf>
    <xf numFmtId="0" fontId="27" fillId="18" borderId="51" xfId="0" applyFont="1" applyFill="1" applyBorder="1"/>
    <xf numFmtId="0" fontId="19" fillId="6" borderId="25" xfId="0" applyFont="1" applyFill="1" applyBorder="1" applyProtection="1">
      <protection locked="0"/>
    </xf>
    <xf numFmtId="0" fontId="19" fillId="0" borderId="58" xfId="0" applyFont="1" applyBorder="1" applyProtection="1">
      <protection locked="0"/>
    </xf>
    <xf numFmtId="0" fontId="37" fillId="0" borderId="56" xfId="1" applyFont="1" applyBorder="1" applyProtection="1">
      <protection locked="0"/>
    </xf>
    <xf numFmtId="14" fontId="0" fillId="18" borderId="0" xfId="0" applyNumberFormat="1" applyFill="1"/>
    <xf numFmtId="0" fontId="19" fillId="18" borderId="0" xfId="0" applyFont="1" applyFill="1" applyAlignment="1">
      <alignment horizontal="center"/>
    </xf>
    <xf numFmtId="0" fontId="19" fillId="18" borderId="10" xfId="0" applyFont="1" applyFill="1" applyBorder="1"/>
    <xf numFmtId="0" fontId="19" fillId="0" borderId="56" xfId="0" applyFont="1" applyBorder="1" applyProtection="1">
      <protection locked="0"/>
    </xf>
    <xf numFmtId="0" fontId="19" fillId="4" borderId="57" xfId="0" applyFont="1" applyFill="1" applyBorder="1"/>
    <xf numFmtId="0" fontId="19" fillId="4" borderId="10" xfId="0" applyFont="1" applyFill="1" applyBorder="1"/>
    <xf numFmtId="0" fontId="19" fillId="18" borderId="51" xfId="0" applyFont="1" applyFill="1" applyBorder="1" applyAlignment="1">
      <alignment horizontal="center"/>
    </xf>
    <xf numFmtId="0" fontId="19" fillId="4" borderId="64" xfId="0" applyFont="1" applyFill="1" applyBorder="1"/>
    <xf numFmtId="0" fontId="19" fillId="4" borderId="14" xfId="0" applyFont="1" applyFill="1" applyBorder="1"/>
    <xf numFmtId="0" fontId="36" fillId="19" borderId="0" xfId="0" applyFont="1" applyFill="1"/>
    <xf numFmtId="0" fontId="19" fillId="19" borderId="0" xfId="0" applyFont="1" applyFill="1"/>
    <xf numFmtId="0" fontId="18" fillId="10" borderId="41" xfId="0" applyFont="1" applyFill="1" applyBorder="1" applyAlignment="1">
      <alignment horizontal="center"/>
    </xf>
    <xf numFmtId="0" fontId="18" fillId="0" borderId="8" xfId="0" applyFont="1" applyBorder="1" applyAlignment="1">
      <alignment horizontal="center" vertical="center"/>
    </xf>
    <xf numFmtId="0" fontId="18" fillId="0" borderId="41" xfId="0" applyFont="1" applyBorder="1" applyAlignment="1">
      <alignment horizontal="center" vertical="center"/>
    </xf>
    <xf numFmtId="0" fontId="19" fillId="6" borderId="46" xfId="0" applyFont="1" applyFill="1" applyBorder="1" applyAlignment="1">
      <alignment horizontal="center" vertical="center"/>
    </xf>
    <xf numFmtId="0" fontId="27" fillId="6" borderId="66" xfId="0" applyFont="1" applyFill="1" applyBorder="1" applyAlignment="1" applyProtection="1">
      <alignment horizontal="left" vertical="center"/>
      <protection locked="0"/>
    </xf>
    <xf numFmtId="0" fontId="27" fillId="6" borderId="62" xfId="0" applyFont="1" applyFill="1" applyBorder="1" applyAlignment="1" applyProtection="1">
      <alignment vertical="center"/>
      <protection locked="0"/>
    </xf>
    <xf numFmtId="14" fontId="27" fillId="6" borderId="61" xfId="0" applyNumberFormat="1" applyFont="1" applyFill="1" applyBorder="1" applyAlignment="1" applyProtection="1">
      <alignment horizontal="center" vertical="center"/>
      <protection locked="0"/>
    </xf>
    <xf numFmtId="0" fontId="27" fillId="6" borderId="67" xfId="0" applyFont="1" applyFill="1" applyBorder="1" applyAlignment="1" applyProtection="1">
      <alignment horizontal="center" vertical="center"/>
      <protection locked="0"/>
    </xf>
    <xf numFmtId="0" fontId="19" fillId="10" borderId="0" xfId="0" applyFont="1" applyFill="1" applyAlignment="1">
      <alignment horizontal="center"/>
    </xf>
    <xf numFmtId="0" fontId="27" fillId="6" borderId="6" xfId="0" applyFont="1" applyFill="1" applyBorder="1" applyAlignment="1" applyProtection="1">
      <alignment horizontal="center" vertical="center"/>
      <protection locked="0"/>
    </xf>
    <xf numFmtId="0" fontId="27" fillId="6" borderId="44" xfId="0" applyFont="1" applyFill="1" applyBorder="1" applyAlignment="1" applyProtection="1">
      <alignment horizontal="center" vertical="center"/>
      <protection locked="0"/>
    </xf>
    <xf numFmtId="0" fontId="27" fillId="6" borderId="6" xfId="0" applyFont="1" applyFill="1" applyBorder="1" applyAlignment="1" applyProtection="1">
      <alignment vertical="center"/>
      <protection locked="0"/>
    </xf>
    <xf numFmtId="0" fontId="27" fillId="6" borderId="55" xfId="0" applyFont="1" applyFill="1" applyBorder="1" applyProtection="1">
      <protection locked="0"/>
    </xf>
    <xf numFmtId="0" fontId="27" fillId="6" borderId="59" xfId="0" applyFont="1" applyFill="1" applyBorder="1" applyProtection="1">
      <protection locked="0"/>
    </xf>
    <xf numFmtId="0" fontId="17" fillId="10" borderId="0" xfId="0" applyFont="1" applyFill="1" applyAlignment="1">
      <alignment horizontal="center"/>
    </xf>
    <xf numFmtId="0" fontId="19" fillId="10" borderId="0" xfId="0" applyFont="1" applyFill="1"/>
    <xf numFmtId="0" fontId="19" fillId="10" borderId="0" xfId="0" applyFont="1" applyFill="1" applyAlignment="1">
      <alignment vertical="top" wrapText="1"/>
    </xf>
    <xf numFmtId="0" fontId="0" fillId="0" borderId="7" xfId="0" applyBorder="1" applyAlignment="1">
      <alignment vertical="top"/>
    </xf>
    <xf numFmtId="0" fontId="19" fillId="6" borderId="12" xfId="0" applyFont="1" applyFill="1" applyBorder="1" applyAlignment="1">
      <alignment horizontal="center" vertical="center"/>
    </xf>
    <xf numFmtId="0" fontId="27" fillId="10" borderId="0" xfId="0" applyFont="1" applyFill="1"/>
    <xf numFmtId="0" fontId="4" fillId="10" borderId="0" xfId="1" applyFill="1" applyBorder="1" applyProtection="1"/>
    <xf numFmtId="0" fontId="27" fillId="0" borderId="68" xfId="0" applyFont="1" applyBorder="1" applyAlignment="1" applyProtection="1">
      <alignment horizontal="left"/>
      <protection locked="0"/>
    </xf>
    <xf numFmtId="0" fontId="27" fillId="0" borderId="69" xfId="0" applyFont="1" applyBorder="1" applyAlignment="1" applyProtection="1">
      <alignment horizontal="left"/>
      <protection locked="0"/>
    </xf>
    <xf numFmtId="0" fontId="0" fillId="10" borderId="0" xfId="0" applyFill="1"/>
    <xf numFmtId="0" fontId="17" fillId="5" borderId="0" xfId="0" applyFont="1" applyFill="1" applyAlignment="1">
      <alignment horizontal="center"/>
    </xf>
    <xf numFmtId="0" fontId="19" fillId="5" borderId="0" xfId="0" applyFont="1" applyFill="1"/>
    <xf numFmtId="0" fontId="19" fillId="6" borderId="70" xfId="0" applyFont="1" applyFill="1" applyBorder="1" applyAlignment="1">
      <alignment horizontal="center" vertical="center"/>
    </xf>
    <xf numFmtId="0" fontId="19" fillId="20" borderId="0" xfId="0" applyFont="1" applyFill="1"/>
    <xf numFmtId="21" fontId="27" fillId="0" borderId="6" xfId="0" applyNumberFormat="1" applyFont="1" applyBorder="1" applyAlignment="1" applyProtection="1">
      <alignment vertical="center"/>
      <protection locked="0"/>
    </xf>
    <xf numFmtId="0" fontId="27" fillId="0" borderId="6" xfId="0" applyFont="1" applyBorder="1" applyAlignment="1" applyProtection="1">
      <alignment vertical="center"/>
      <protection locked="0"/>
    </xf>
    <xf numFmtId="0" fontId="27" fillId="6" borderId="46" xfId="0" applyFont="1" applyFill="1" applyBorder="1" applyAlignment="1">
      <alignment horizontal="center" vertical="center"/>
    </xf>
    <xf numFmtId="0" fontId="27" fillId="10" borderId="0" xfId="0" applyFont="1" applyFill="1" applyAlignment="1">
      <alignment horizontal="center"/>
    </xf>
    <xf numFmtId="0" fontId="27" fillId="10" borderId="0" xfId="0" applyFont="1" applyFill="1" applyAlignment="1">
      <alignment vertical="top" wrapText="1"/>
    </xf>
    <xf numFmtId="0" fontId="38" fillId="0" borderId="7" xfId="0" applyFont="1" applyBorder="1" applyAlignment="1">
      <alignment vertical="top"/>
    </xf>
    <xf numFmtId="0" fontId="27" fillId="6" borderId="12" xfId="0" applyFont="1" applyFill="1" applyBorder="1" applyAlignment="1">
      <alignment horizontal="center" vertical="center"/>
    </xf>
    <xf numFmtId="0" fontId="38" fillId="10" borderId="0" xfId="0" applyFont="1" applyFill="1"/>
    <xf numFmtId="0" fontId="27" fillId="5" borderId="0" xfId="0" applyFont="1" applyFill="1"/>
    <xf numFmtId="0" fontId="27" fillId="6" borderId="70" xfId="0" applyFont="1" applyFill="1" applyBorder="1" applyAlignment="1">
      <alignment horizontal="center" vertical="center"/>
    </xf>
    <xf numFmtId="0" fontId="1" fillId="0" borderId="6" xfId="0" applyFont="1" applyBorder="1" applyAlignment="1">
      <alignment horizontal="center" vertical="center"/>
    </xf>
    <xf numFmtId="0" fontId="27" fillId="10" borderId="41" xfId="0" applyFont="1" applyFill="1" applyBorder="1" applyAlignment="1">
      <alignment horizontal="center"/>
    </xf>
    <xf numFmtId="0" fontId="1" fillId="0" borderId="43" xfId="0" applyFont="1" applyBorder="1" applyAlignment="1">
      <alignment horizontal="center" vertical="center" wrapText="1"/>
    </xf>
    <xf numFmtId="0" fontId="1" fillId="10" borderId="41" xfId="0" applyFont="1" applyFill="1" applyBorder="1" applyAlignment="1">
      <alignment horizontal="center"/>
    </xf>
    <xf numFmtId="0" fontId="1" fillId="0" borderId="8" xfId="0" applyFont="1" applyBorder="1" applyAlignment="1">
      <alignment horizontal="center" vertical="center"/>
    </xf>
    <xf numFmtId="0" fontId="1" fillId="0" borderId="41" xfId="0" applyFont="1" applyBorder="1" applyAlignment="1">
      <alignment horizontal="center" vertical="center"/>
    </xf>
    <xf numFmtId="0" fontId="1" fillId="0" borderId="7" xfId="0" applyFont="1" applyBorder="1" applyAlignment="1">
      <alignment horizontal="center" vertical="center"/>
    </xf>
    <xf numFmtId="21" fontId="19" fillId="0" borderId="6" xfId="0" applyNumberFormat="1" applyFont="1" applyBorder="1" applyAlignment="1" applyProtection="1">
      <alignment vertical="center"/>
      <protection locked="0"/>
    </xf>
    <xf numFmtId="0" fontId="19" fillId="0" borderId="6" xfId="0" applyFont="1" applyBorder="1" applyAlignment="1" applyProtection="1">
      <alignment vertical="center"/>
      <protection locked="0"/>
    </xf>
    <xf numFmtId="0" fontId="37" fillId="10" borderId="0" xfId="1" applyFont="1" applyFill="1" applyBorder="1" applyProtection="1"/>
    <xf numFmtId="0" fontId="27" fillId="6" borderId="55" xfId="0" applyFont="1" applyFill="1" applyBorder="1" applyAlignment="1" applyProtection="1">
      <alignment horizontal="left" vertical="center"/>
      <protection locked="0"/>
    </xf>
    <xf numFmtId="0" fontId="27" fillId="6" borderId="59" xfId="0" applyFont="1" applyFill="1" applyBorder="1" applyAlignment="1" applyProtection="1">
      <alignment horizontal="left" vertical="center"/>
      <protection locked="0"/>
    </xf>
    <xf numFmtId="0" fontId="27" fillId="0" borderId="68" xfId="0" applyFont="1" applyBorder="1" applyAlignment="1" applyProtection="1">
      <alignment horizontal="left" vertical="center"/>
      <protection locked="0"/>
    </xf>
    <xf numFmtId="0" fontId="27" fillId="0" borderId="69" xfId="0" applyFont="1" applyBorder="1" applyAlignment="1" applyProtection="1">
      <alignment horizontal="left" vertical="center"/>
      <protection locked="0"/>
    </xf>
    <xf numFmtId="0" fontId="0" fillId="0" borderId="74" xfId="0" applyBorder="1"/>
    <xf numFmtId="0" fontId="0" fillId="0" borderId="75" xfId="0" applyBorder="1"/>
    <xf numFmtId="0" fontId="38" fillId="0" borderId="0" xfId="0" applyFont="1"/>
    <xf numFmtId="0" fontId="0" fillId="0" borderId="55" xfId="0" applyBorder="1"/>
    <xf numFmtId="0" fontId="0" fillId="0" borderId="25" xfId="0" applyBorder="1"/>
    <xf numFmtId="0" fontId="0" fillId="0" borderId="59" xfId="0" applyBorder="1"/>
    <xf numFmtId="14" fontId="0" fillId="0" borderId="25" xfId="0" applyNumberFormat="1" applyBorder="1"/>
    <xf numFmtId="14" fontId="0" fillId="0" borderId="59" xfId="0" applyNumberFormat="1" applyBorder="1"/>
    <xf numFmtId="0" fontId="0" fillId="0" borderId="68" xfId="0" applyBorder="1"/>
    <xf numFmtId="0" fontId="0" fillId="0" borderId="71" xfId="0" applyBorder="1"/>
    <xf numFmtId="14" fontId="0" fillId="0" borderId="71" xfId="0" applyNumberFormat="1" applyBorder="1"/>
    <xf numFmtId="14" fontId="0" fillId="0" borderId="69" xfId="0" applyNumberFormat="1" applyBorder="1"/>
    <xf numFmtId="0" fontId="0" fillId="21" borderId="73" xfId="0" applyFill="1" applyBorder="1"/>
    <xf numFmtId="0" fontId="0" fillId="21" borderId="75" xfId="0" applyFill="1" applyBorder="1"/>
    <xf numFmtId="0" fontId="0" fillId="0" borderId="69" xfId="0" applyBorder="1"/>
    <xf numFmtId="21" fontId="0" fillId="0" borderId="0" xfId="0" applyNumberFormat="1"/>
    <xf numFmtId="0" fontId="2" fillId="3" borderId="0" xfId="0" applyFont="1" applyFill="1" applyAlignment="1">
      <alignment horizontal="left" indent="1"/>
    </xf>
    <xf numFmtId="0" fontId="2" fillId="3" borderId="0" xfId="0" applyFont="1" applyFill="1"/>
    <xf numFmtId="0" fontId="42" fillId="0" borderId="17" xfId="0" applyFont="1" applyBorder="1" applyAlignment="1">
      <alignment horizontal="center" vertical="center" wrapText="1"/>
    </xf>
    <xf numFmtId="0" fontId="18" fillId="0" borderId="36" xfId="0" applyFont="1" applyBorder="1" applyAlignment="1">
      <alignment horizontal="center" vertical="center"/>
    </xf>
    <xf numFmtId="0" fontId="27" fillId="6" borderId="56" xfId="0" applyFont="1" applyFill="1" applyBorder="1" applyProtection="1">
      <protection locked="0"/>
    </xf>
    <xf numFmtId="0" fontId="27" fillId="0" borderId="72" xfId="0" applyFont="1" applyBorder="1" applyAlignment="1" applyProtection="1">
      <alignment horizontal="left"/>
      <protection locked="0"/>
    </xf>
    <xf numFmtId="0" fontId="0" fillId="0" borderId="21" xfId="0" applyBorder="1"/>
    <xf numFmtId="0" fontId="42" fillId="0" borderId="22" xfId="0" applyFont="1" applyBorder="1" applyAlignment="1">
      <alignment horizontal="center" vertical="center" wrapText="1"/>
    </xf>
    <xf numFmtId="0" fontId="0" fillId="0" borderId="22" xfId="0" applyBorder="1"/>
    <xf numFmtId="0" fontId="0" fillId="0" borderId="23" xfId="0" applyBorder="1"/>
    <xf numFmtId="0" fontId="0" fillId="0" borderId="24" xfId="0" applyBorder="1"/>
    <xf numFmtId="0" fontId="43" fillId="0" borderId="25" xfId="0" applyFont="1" applyBorder="1"/>
    <xf numFmtId="0" fontId="0" fillId="0" borderId="26" xfId="0" applyBorder="1"/>
    <xf numFmtId="0" fontId="0" fillId="0" borderId="28" xfId="0" applyBorder="1"/>
    <xf numFmtId="0" fontId="0" fillId="0" borderId="30" xfId="0" applyBorder="1"/>
    <xf numFmtId="0" fontId="0" fillId="0" borderId="31" xfId="0" applyBorder="1"/>
    <xf numFmtId="0" fontId="0" fillId="0" borderId="76" xfId="0" applyBorder="1"/>
    <xf numFmtId="0" fontId="0" fillId="0" borderId="58" xfId="0" applyBorder="1"/>
    <xf numFmtId="0" fontId="0" fillId="0" borderId="77" xfId="0" applyBorder="1"/>
    <xf numFmtId="0" fontId="0" fillId="0" borderId="79" xfId="0" applyBorder="1"/>
    <xf numFmtId="0" fontId="0" fillId="0" borderId="80" xfId="0" applyBorder="1"/>
    <xf numFmtId="0" fontId="43" fillId="0" borderId="22" xfId="0" applyFont="1" applyBorder="1"/>
    <xf numFmtId="0" fontId="0" fillId="0" borderId="81" xfId="0" applyBorder="1"/>
    <xf numFmtId="0" fontId="0" fillId="0" borderId="82" xfId="0" applyBorder="1"/>
    <xf numFmtId="0" fontId="0" fillId="0" borderId="83" xfId="0" applyBorder="1"/>
    <xf numFmtId="0" fontId="0" fillId="0" borderId="84" xfId="0" applyBorder="1"/>
    <xf numFmtId="0" fontId="0" fillId="0" borderId="32" xfId="0" applyBorder="1"/>
    <xf numFmtId="0" fontId="0" fillId="0" borderId="86" xfId="0" applyBorder="1"/>
    <xf numFmtId="0" fontId="0" fillId="0" borderId="85" xfId="0" applyBorder="1"/>
    <xf numFmtId="0" fontId="0" fillId="0" borderId="61" xfId="0" applyBorder="1"/>
    <xf numFmtId="0" fontId="0" fillId="0" borderId="0" xfId="0" applyAlignment="1">
      <alignment horizontal="center"/>
    </xf>
    <xf numFmtId="0" fontId="0" fillId="23" borderId="32" xfId="0" applyFill="1" applyBorder="1"/>
    <xf numFmtId="0" fontId="0" fillId="23" borderId="0" xfId="0" applyFill="1"/>
    <xf numFmtId="0" fontId="0" fillId="23" borderId="83" xfId="0" applyFill="1" applyBorder="1"/>
    <xf numFmtId="0" fontId="0" fillId="23" borderId="89" xfId="0" applyFill="1" applyBorder="1"/>
    <xf numFmtId="0" fontId="45" fillId="23" borderId="88" xfId="0" applyFont="1" applyFill="1" applyBorder="1" applyAlignment="1">
      <alignment horizontal="center" vertical="center"/>
    </xf>
    <xf numFmtId="0" fontId="0" fillId="23" borderId="88" xfId="0" applyFill="1" applyBorder="1"/>
    <xf numFmtId="0" fontId="0" fillId="23" borderId="84" xfId="0" applyFill="1" applyBorder="1"/>
    <xf numFmtId="0" fontId="45" fillId="23" borderId="32" xfId="0" applyFont="1" applyFill="1" applyBorder="1" applyAlignment="1">
      <alignment horizontal="center" vertical="center"/>
    </xf>
    <xf numFmtId="0" fontId="46" fillId="0" borderId="21" xfId="2" applyFont="1" applyFill="1" applyBorder="1" applyAlignment="1">
      <alignment horizontal="center" vertical="center" wrapText="1"/>
    </xf>
    <xf numFmtId="0" fontId="0" fillId="22" borderId="31" xfId="0" applyFill="1" applyBorder="1" applyAlignment="1" applyProtection="1">
      <alignment horizontal="center" vertical="center"/>
      <protection locked="0"/>
    </xf>
    <xf numFmtId="0" fontId="0" fillId="22" borderId="88" xfId="0" applyFill="1" applyBorder="1" applyAlignment="1">
      <alignment horizontal="center" vertical="center"/>
    </xf>
    <xf numFmtId="0" fontId="0" fillId="22" borderId="0" xfId="0" applyFill="1" applyAlignment="1">
      <alignment horizontal="center" vertical="center"/>
    </xf>
    <xf numFmtId="0" fontId="0" fillId="22" borderId="89" xfId="0" applyFill="1" applyBorder="1" applyAlignment="1">
      <alignment horizontal="center" vertical="center"/>
    </xf>
    <xf numFmtId="0" fontId="48" fillId="22" borderId="26" xfId="0" applyFont="1" applyFill="1" applyBorder="1" applyAlignment="1">
      <alignment horizontal="center" vertical="center" wrapText="1"/>
    </xf>
    <xf numFmtId="0" fontId="0" fillId="0" borderId="87" xfId="0" applyBorder="1"/>
    <xf numFmtId="17" fontId="0" fillId="0" borderId="0" xfId="0" applyNumberFormat="1"/>
    <xf numFmtId="0" fontId="0" fillId="0" borderId="0" xfId="0" applyAlignment="1">
      <alignment horizontal="left"/>
    </xf>
    <xf numFmtId="0" fontId="49" fillId="0" borderId="17" xfId="0" applyFont="1" applyBorder="1" applyAlignment="1">
      <alignment horizontal="left" vertical="center"/>
    </xf>
    <xf numFmtId="0" fontId="0" fillId="0" borderId="32" xfId="0" applyBorder="1" applyAlignment="1">
      <alignment horizontal="center" vertical="center"/>
    </xf>
    <xf numFmtId="0" fontId="0" fillId="23" borderId="32" xfId="0" applyFill="1" applyBorder="1" applyAlignment="1">
      <alignment horizontal="center" vertical="center" wrapText="1"/>
    </xf>
    <xf numFmtId="15" fontId="27" fillId="0" borderId="43" xfId="0" quotePrefix="1" applyNumberFormat="1" applyFont="1" applyBorder="1" applyAlignment="1" applyProtection="1">
      <alignment vertical="center"/>
      <protection locked="0"/>
    </xf>
    <xf numFmtId="0" fontId="32" fillId="0" borderId="7" xfId="0" applyFont="1" applyBorder="1" applyAlignment="1">
      <alignment horizontal="center" vertical="center" wrapText="1"/>
    </xf>
    <xf numFmtId="0" fontId="17" fillId="0" borderId="93" xfId="0" applyFont="1" applyBorder="1" applyAlignment="1">
      <alignment horizontal="center"/>
    </xf>
    <xf numFmtId="0" fontId="19" fillId="0" borderId="93" xfId="0" applyFont="1" applyBorder="1" applyAlignment="1">
      <alignment horizontal="center"/>
    </xf>
    <xf numFmtId="0" fontId="0" fillId="0" borderId="93" xfId="0" applyBorder="1" applyProtection="1">
      <protection locked="0"/>
    </xf>
    <xf numFmtId="0" fontId="19" fillId="0" borderId="93" xfId="0" applyFont="1" applyBorder="1" applyProtection="1">
      <protection locked="0"/>
    </xf>
    <xf numFmtId="14" fontId="50" fillId="0" borderId="93" xfId="0" applyNumberFormat="1" applyFont="1" applyBorder="1" applyProtection="1">
      <protection locked="0"/>
    </xf>
    <xf numFmtId="0" fontId="50" fillId="0" borderId="93" xfId="0" applyFont="1" applyBorder="1" applyProtection="1">
      <protection locked="0"/>
    </xf>
    <xf numFmtId="0" fontId="17" fillId="0" borderId="13" xfId="0" applyFont="1" applyBorder="1" applyAlignment="1">
      <alignment horizontal="center"/>
    </xf>
    <xf numFmtId="0" fontId="19" fillId="0" borderId="13" xfId="0" applyFont="1" applyBorder="1" applyAlignment="1">
      <alignment horizontal="center"/>
    </xf>
    <xf numFmtId="0" fontId="19" fillId="0" borderId="13" xfId="0" applyFont="1" applyBorder="1" applyProtection="1">
      <protection locked="0"/>
    </xf>
    <xf numFmtId="14" fontId="50" fillId="0" borderId="13" xfId="0" applyNumberFormat="1" applyFont="1" applyBorder="1" applyProtection="1">
      <protection locked="0"/>
    </xf>
    <xf numFmtId="0" fontId="50" fillId="0" borderId="13" xfId="0" applyFont="1" applyBorder="1" applyProtection="1">
      <protection locked="0"/>
    </xf>
    <xf numFmtId="14" fontId="50" fillId="0" borderId="13" xfId="0" applyNumberFormat="1" applyFont="1" applyBorder="1" applyAlignment="1" applyProtection="1">
      <alignment vertical="center" wrapText="1"/>
      <protection locked="0"/>
    </xf>
    <xf numFmtId="0" fontId="51" fillId="0" borderId="13" xfId="0" applyFont="1" applyBorder="1" applyAlignment="1" applyProtection="1">
      <alignment vertical="center" wrapText="1"/>
      <protection locked="0"/>
    </xf>
    <xf numFmtId="14" fontId="54" fillId="0" borderId="13" xfId="0" applyNumberFormat="1" applyFont="1" applyBorder="1" applyProtection="1">
      <protection locked="0"/>
    </xf>
    <xf numFmtId="0" fontId="54" fillId="0" borderId="13" xfId="0" applyFont="1" applyBorder="1" applyProtection="1">
      <protection locked="0"/>
    </xf>
    <xf numFmtId="14" fontId="51" fillId="0" borderId="13" xfId="0" applyNumberFormat="1" applyFont="1" applyBorder="1" applyProtection="1">
      <protection locked="0"/>
    </xf>
    <xf numFmtId="0" fontId="51" fillId="0" borderId="13" xfId="0" applyFont="1" applyBorder="1" applyProtection="1">
      <protection locked="0"/>
    </xf>
    <xf numFmtId="14" fontId="0" fillId="0" borderId="13" xfId="0" applyNumberFormat="1" applyBorder="1" applyAlignment="1" applyProtection="1">
      <alignment horizontal="center"/>
      <protection locked="0"/>
    </xf>
    <xf numFmtId="49" fontId="19" fillId="0" borderId="13" xfId="0" applyNumberFormat="1" applyFont="1" applyBorder="1" applyAlignment="1" applyProtection="1">
      <alignment horizontal="center"/>
      <protection locked="0"/>
    </xf>
    <xf numFmtId="0" fontId="17" fillId="0" borderId="50" xfId="0" applyFont="1" applyBorder="1" applyAlignment="1">
      <alignment horizontal="center"/>
    </xf>
    <xf numFmtId="0" fontId="19" fillId="0" borderId="50" xfId="0" applyFont="1" applyBorder="1" applyAlignment="1">
      <alignment horizontal="center"/>
    </xf>
    <xf numFmtId="0" fontId="19" fillId="0" borderId="50" xfId="0" applyFont="1" applyBorder="1" applyProtection="1">
      <protection locked="0"/>
    </xf>
    <xf numFmtId="14" fontId="0" fillId="0" borderId="50" xfId="0" applyNumberFormat="1" applyBorder="1" applyAlignment="1" applyProtection="1">
      <alignment horizontal="center"/>
      <protection locked="0"/>
    </xf>
    <xf numFmtId="49" fontId="19" fillId="0" borderId="50" xfId="0" applyNumberFormat="1" applyFont="1" applyBorder="1" applyAlignment="1" applyProtection="1">
      <alignment horizontal="center"/>
      <protection locked="0"/>
    </xf>
    <xf numFmtId="14" fontId="52" fillId="0" borderId="13" xfId="0" applyNumberFormat="1" applyFont="1" applyBorder="1" applyProtection="1">
      <protection locked="0"/>
    </xf>
    <xf numFmtId="0" fontId="52" fillId="0" borderId="13" xfId="0" applyFont="1" applyBorder="1" applyProtection="1">
      <protection locked="0"/>
    </xf>
    <xf numFmtId="14" fontId="51" fillId="0" borderId="13" xfId="0" applyNumberFormat="1"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4" fontId="53" fillId="0" borderId="13" xfId="0" applyNumberFormat="1" applyFont="1" applyBorder="1" applyProtection="1">
      <protection locked="0"/>
    </xf>
    <xf numFmtId="0" fontId="53" fillId="0" borderId="13" xfId="0" applyFont="1" applyBorder="1" applyProtection="1">
      <protection locked="0"/>
    </xf>
    <xf numFmtId="14" fontId="50" fillId="0" borderId="93" xfId="0" applyNumberFormat="1" applyFont="1" applyBorder="1" applyAlignment="1" applyProtection="1">
      <alignment vertical="center" wrapText="1"/>
      <protection locked="0"/>
    </xf>
    <xf numFmtId="0" fontId="19" fillId="0" borderId="7" xfId="0" applyFont="1" applyBorder="1"/>
    <xf numFmtId="0" fontId="19" fillId="0" borderId="8" xfId="0" applyFont="1" applyBorder="1"/>
    <xf numFmtId="0" fontId="19" fillId="0" borderId="15" xfId="0" applyFont="1" applyBorder="1"/>
    <xf numFmtId="0" fontId="19" fillId="0" borderId="9" xfId="0" applyFont="1" applyBorder="1" applyAlignment="1">
      <alignment horizontal="center"/>
    </xf>
    <xf numFmtId="0" fontId="19" fillId="0" borderId="10" xfId="0" applyFont="1" applyBorder="1" applyAlignment="1">
      <alignment horizontal="center"/>
    </xf>
    <xf numFmtId="14" fontId="50" fillId="0" borderId="57" xfId="0" applyNumberFormat="1" applyFont="1" applyBorder="1" applyAlignment="1" applyProtection="1">
      <alignment vertical="center" wrapText="1"/>
      <protection locked="0"/>
    </xf>
    <xf numFmtId="14" fontId="54" fillId="0" borderId="57" xfId="0" applyNumberFormat="1" applyFont="1" applyBorder="1" applyProtection="1">
      <protection locked="0"/>
    </xf>
    <xf numFmtId="14" fontId="0" fillId="0" borderId="12"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49" fontId="19" fillId="0" borderId="10" xfId="0" applyNumberFormat="1" applyFont="1" applyBorder="1" applyAlignment="1" applyProtection="1">
      <alignment horizontal="center"/>
      <protection locked="0"/>
    </xf>
    <xf numFmtId="0" fontId="19" fillId="0" borderId="14" xfId="0" applyFont="1" applyBorder="1" applyAlignment="1">
      <alignment horizontal="center"/>
    </xf>
    <xf numFmtId="14" fontId="0" fillId="0" borderId="50" xfId="0" applyNumberFormat="1" applyBorder="1" applyAlignment="1" applyProtection="1">
      <alignment horizontal="center" vertical="center"/>
      <protection locked="0"/>
    </xf>
    <xf numFmtId="49" fontId="19" fillId="0" borderId="14" xfId="0" applyNumberFormat="1" applyFont="1" applyBorder="1" applyAlignment="1" applyProtection="1">
      <alignment horizontal="center"/>
      <protection locked="0"/>
    </xf>
    <xf numFmtId="0" fontId="27" fillId="0" borderId="93" xfId="0" applyFont="1" applyBorder="1" applyAlignment="1" applyProtection="1">
      <alignment vertical="center"/>
      <protection locked="0"/>
    </xf>
    <xf numFmtId="21" fontId="27" fillId="0" borderId="93" xfId="0" applyNumberFormat="1" applyFont="1" applyBorder="1" applyAlignment="1" applyProtection="1">
      <alignment vertical="center"/>
      <protection locked="0"/>
    </xf>
    <xf numFmtId="0" fontId="27" fillId="0" borderId="13" xfId="0" applyFont="1" applyBorder="1" applyAlignment="1" applyProtection="1">
      <alignment vertical="center"/>
      <protection locked="0"/>
    </xf>
    <xf numFmtId="21" fontId="27" fillId="0" borderId="13" xfId="0" applyNumberFormat="1" applyFont="1" applyBorder="1" applyAlignment="1" applyProtection="1">
      <alignment vertical="center"/>
      <protection locked="0"/>
    </xf>
    <xf numFmtId="0" fontId="27" fillId="0" borderId="50" xfId="0" applyFont="1" applyBorder="1" applyAlignment="1" applyProtection="1">
      <alignment vertical="center"/>
      <protection locked="0"/>
    </xf>
    <xf numFmtId="21" fontId="27" fillId="0" borderId="50" xfId="0" applyNumberFormat="1" applyFont="1" applyBorder="1" applyAlignment="1" applyProtection="1">
      <alignment vertical="center"/>
      <protection locked="0"/>
    </xf>
    <xf numFmtId="14" fontId="0" fillId="0" borderId="93" xfId="0" applyNumberFormat="1" applyBorder="1" applyAlignment="1" applyProtection="1">
      <alignment horizontal="center" vertical="center"/>
      <protection locked="0"/>
    </xf>
    <xf numFmtId="49" fontId="19" fillId="0" borderId="93" xfId="0" applyNumberFormat="1" applyFont="1" applyBorder="1" applyAlignment="1" applyProtection="1">
      <alignment horizontal="center"/>
      <protection locked="0"/>
    </xf>
    <xf numFmtId="0" fontId="27" fillId="6" borderId="58" xfId="0" applyFont="1" applyFill="1" applyBorder="1" applyProtection="1">
      <protection locked="0"/>
    </xf>
    <xf numFmtId="0" fontId="50" fillId="0" borderId="25" xfId="0" applyFont="1" applyBorder="1" applyProtection="1">
      <protection locked="0"/>
    </xf>
    <xf numFmtId="14" fontId="50" fillId="0" borderId="74" xfId="0" applyNumberFormat="1" applyFont="1" applyBorder="1" applyAlignment="1" applyProtection="1">
      <alignment vertical="center" wrapText="1"/>
      <protection locked="0"/>
    </xf>
    <xf numFmtId="0" fontId="51" fillId="0" borderId="75" xfId="0" applyFont="1" applyBorder="1" applyAlignment="1" applyProtection="1">
      <alignment vertical="center" wrapText="1"/>
      <protection locked="0"/>
    </xf>
    <xf numFmtId="14" fontId="50" fillId="0" borderId="25" xfId="0" applyNumberFormat="1" applyFont="1" applyBorder="1" applyProtection="1">
      <protection locked="0"/>
    </xf>
    <xf numFmtId="0" fontId="50" fillId="0" borderId="59" xfId="0" applyFont="1" applyBorder="1" applyProtection="1">
      <protection locked="0"/>
    </xf>
    <xf numFmtId="14" fontId="54" fillId="0" borderId="25" xfId="0" applyNumberFormat="1" applyFont="1" applyBorder="1" applyProtection="1">
      <protection locked="0"/>
    </xf>
    <xf numFmtId="0" fontId="54" fillId="0" borderId="59" xfId="0" applyFont="1" applyBorder="1" applyProtection="1">
      <protection locked="0"/>
    </xf>
    <xf numFmtId="14" fontId="51" fillId="0" borderId="25" xfId="0" applyNumberFormat="1" applyFont="1" applyBorder="1" applyProtection="1">
      <protection locked="0"/>
    </xf>
    <xf numFmtId="0" fontId="51" fillId="0" borderId="59" xfId="0" applyFont="1" applyBorder="1" applyProtection="1">
      <protection locked="0"/>
    </xf>
    <xf numFmtId="0" fontId="27" fillId="6" borderId="25" xfId="0" applyFont="1" applyFill="1" applyBorder="1" applyAlignment="1" applyProtection="1">
      <alignment vertical="center"/>
      <protection locked="0"/>
    </xf>
    <xf numFmtId="14" fontId="27" fillId="6" borderId="25" xfId="0" applyNumberFormat="1" applyFont="1" applyFill="1" applyBorder="1" applyAlignment="1" applyProtection="1">
      <alignment horizontal="center" vertical="center"/>
      <protection locked="0"/>
    </xf>
    <xf numFmtId="0" fontId="27" fillId="6" borderId="59" xfId="0" applyFont="1" applyFill="1" applyBorder="1" applyAlignment="1" applyProtection="1">
      <alignment horizontal="center" vertical="center"/>
      <protection locked="0"/>
    </xf>
    <xf numFmtId="0" fontId="27" fillId="6" borderId="71" xfId="0" applyFont="1" applyFill="1" applyBorder="1" applyAlignment="1" applyProtection="1">
      <alignment vertical="center"/>
      <protection locked="0"/>
    </xf>
    <xf numFmtId="14" fontId="27" fillId="6" borderId="71" xfId="0" applyNumberFormat="1" applyFont="1" applyFill="1" applyBorder="1" applyAlignment="1" applyProtection="1">
      <alignment horizontal="center" vertical="center"/>
      <protection locked="0"/>
    </xf>
    <xf numFmtId="0" fontId="27" fillId="6" borderId="69" xfId="0" applyFont="1" applyFill="1" applyBorder="1" applyAlignment="1" applyProtection="1">
      <alignment horizontal="center" vertical="center"/>
      <protection locked="0"/>
    </xf>
    <xf numFmtId="0" fontId="19" fillId="0" borderId="73" xfId="0" applyFont="1" applyBorder="1" applyProtection="1">
      <protection locked="0"/>
    </xf>
    <xf numFmtId="0" fontId="19" fillId="0" borderId="74" xfId="0" applyFont="1" applyBorder="1" applyProtection="1">
      <protection locked="0"/>
    </xf>
    <xf numFmtId="0" fontId="19" fillId="0" borderId="55" xfId="0" applyFont="1" applyBorder="1" applyProtection="1">
      <protection locked="0"/>
    </xf>
    <xf numFmtId="0" fontId="27" fillId="0" borderId="55" xfId="0" applyFont="1" applyBorder="1" applyAlignment="1" applyProtection="1">
      <alignment horizontal="left" vertical="center"/>
      <protection locked="0"/>
    </xf>
    <xf numFmtId="0" fontId="27" fillId="0" borderId="25" xfId="0" applyFont="1" applyBorder="1" applyAlignment="1" applyProtection="1">
      <alignment vertical="center"/>
      <protection locked="0"/>
    </xf>
    <xf numFmtId="0" fontId="27" fillId="0" borderId="73" xfId="0" applyFont="1" applyBorder="1" applyAlignment="1" applyProtection="1">
      <alignment horizontal="left" vertical="center"/>
      <protection locked="0"/>
    </xf>
    <xf numFmtId="0" fontId="27" fillId="0" borderId="74" xfId="0" applyFont="1" applyBorder="1" applyAlignment="1" applyProtection="1">
      <alignment vertical="center"/>
      <protection locked="0"/>
    </xf>
    <xf numFmtId="14" fontId="50" fillId="0" borderId="74" xfId="0" applyNumberFormat="1" applyFont="1" applyBorder="1" applyProtection="1">
      <protection locked="0"/>
    </xf>
    <xf numFmtId="0" fontId="50" fillId="0" borderId="75" xfId="0" applyFont="1" applyBorder="1" applyProtection="1">
      <protection locked="0"/>
    </xf>
    <xf numFmtId="0" fontId="27" fillId="0" borderId="55" xfId="0" applyFont="1" applyBorder="1" applyAlignment="1" applyProtection="1">
      <alignment vertical="center"/>
      <protection locked="0"/>
    </xf>
    <xf numFmtId="14" fontId="27" fillId="0" borderId="25" xfId="0" applyNumberFormat="1" applyFont="1" applyBorder="1" applyAlignment="1" applyProtection="1">
      <alignment vertical="center"/>
      <protection locked="0"/>
    </xf>
    <xf numFmtId="14" fontId="52" fillId="0" borderId="25" xfId="0" applyNumberFormat="1" applyFont="1" applyBorder="1" applyProtection="1">
      <protection locked="0"/>
    </xf>
    <xf numFmtId="0" fontId="52" fillId="0" borderId="59" xfId="0" applyFont="1" applyBorder="1" applyProtection="1">
      <protection locked="0"/>
    </xf>
    <xf numFmtId="14" fontId="27" fillId="0" borderId="25" xfId="0" applyNumberFormat="1" applyFont="1" applyBorder="1" applyAlignment="1" applyProtection="1">
      <alignment horizontal="center" vertical="center"/>
      <protection locked="0"/>
    </xf>
    <xf numFmtId="0" fontId="27" fillId="0" borderId="59" xfId="0" applyFont="1" applyBorder="1" applyAlignment="1" applyProtection="1">
      <alignment horizontal="center" vertical="center"/>
      <protection locked="0"/>
    </xf>
    <xf numFmtId="0" fontId="27" fillId="0" borderId="71" xfId="0" applyFont="1" applyBorder="1" applyAlignment="1" applyProtection="1">
      <alignment vertical="center"/>
      <protection locked="0"/>
    </xf>
    <xf numFmtId="14" fontId="27" fillId="0" borderId="71" xfId="0" applyNumberFormat="1" applyFont="1" applyBorder="1" applyAlignment="1" applyProtection="1">
      <alignment horizontal="center" vertical="center"/>
      <protection locked="0"/>
    </xf>
    <xf numFmtId="0" fontId="27" fillId="0" borderId="69" xfId="0" applyFont="1" applyBorder="1" applyAlignment="1" applyProtection="1">
      <alignment horizontal="center" vertical="center"/>
      <protection locked="0"/>
    </xf>
    <xf numFmtId="14" fontId="51" fillId="0" borderId="25" xfId="0" applyNumberFormat="1" applyFont="1" applyBorder="1" applyAlignment="1" applyProtection="1">
      <alignment vertical="center" wrapText="1"/>
      <protection locked="0"/>
    </xf>
    <xf numFmtId="0" fontId="50" fillId="0" borderId="59" xfId="0" applyFont="1" applyBorder="1" applyAlignment="1" applyProtection="1">
      <alignment vertical="center" wrapText="1"/>
      <protection locked="0"/>
    </xf>
    <xf numFmtId="0" fontId="27" fillId="0" borderId="68" xfId="0" applyFont="1" applyBorder="1" applyAlignment="1" applyProtection="1">
      <alignment vertical="center"/>
      <protection locked="0"/>
    </xf>
    <xf numFmtId="14" fontId="50" fillId="0" borderId="71" xfId="0" applyNumberFormat="1" applyFont="1" applyBorder="1" applyProtection="1">
      <protection locked="0"/>
    </xf>
    <xf numFmtId="0" fontId="50" fillId="0" borderId="69" xfId="0" applyFont="1" applyBorder="1" applyProtection="1">
      <protection locked="0"/>
    </xf>
    <xf numFmtId="14" fontId="50" fillId="0" borderId="25" xfId="0" applyNumberFormat="1" applyFont="1" applyBorder="1" applyAlignment="1" applyProtection="1">
      <alignment vertical="center" wrapText="1"/>
      <protection locked="0"/>
    </xf>
    <xf numFmtId="14" fontId="55" fillId="0" borderId="25" xfId="0" applyNumberFormat="1" applyFont="1" applyBorder="1" applyProtection="1">
      <protection locked="0"/>
    </xf>
    <xf numFmtId="0" fontId="55" fillId="0" borderId="59" xfId="0" applyFont="1" applyBorder="1" applyProtection="1">
      <protection locked="0"/>
    </xf>
    <xf numFmtId="0" fontId="45" fillId="3" borderId="0" xfId="0" applyFont="1" applyFill="1"/>
    <xf numFmtId="0" fontId="10" fillId="4" borderId="0" xfId="0" applyFont="1" applyFill="1" applyAlignment="1">
      <alignment horizontal="center" vertical="center"/>
    </xf>
    <xf numFmtId="0" fontId="41" fillId="4" borderId="94" xfId="0" applyFont="1" applyFill="1" applyBorder="1" applyAlignment="1" applyProtection="1">
      <alignment horizontal="right"/>
      <protection locked="0"/>
    </xf>
    <xf numFmtId="0" fontId="41" fillId="4" borderId="95" xfId="0" applyFont="1" applyFill="1" applyBorder="1" applyAlignment="1">
      <alignment horizontal="left"/>
    </xf>
    <xf numFmtId="0" fontId="58" fillId="24" borderId="0" xfId="3" applyFont="1" applyProtection="1">
      <protection locked="0"/>
    </xf>
    <xf numFmtId="1" fontId="0" fillId="0" borderId="0" xfId="0" applyNumberFormat="1"/>
    <xf numFmtId="0" fontId="32" fillId="0" borderId="17" xfId="0" applyFont="1" applyBorder="1" applyAlignment="1">
      <alignment horizontal="center" vertical="center" wrapText="1"/>
    </xf>
    <xf numFmtId="0" fontId="0" fillId="23" borderId="25" xfId="0" applyFill="1" applyBorder="1"/>
    <xf numFmtId="0" fontId="0" fillId="23" borderId="78" xfId="0" applyFill="1" applyBorder="1"/>
    <xf numFmtId="0" fontId="0" fillId="23" borderId="80" xfId="0" applyFill="1" applyBorder="1"/>
    <xf numFmtId="0" fontId="0" fillId="23" borderId="26" xfId="0" applyFill="1" applyBorder="1"/>
    <xf numFmtId="0" fontId="0" fillId="0" borderId="0" xfId="0" applyAlignment="1">
      <alignment wrapText="1"/>
    </xf>
    <xf numFmtId="0" fontId="0" fillId="0" borderId="96" xfId="0" applyBorder="1"/>
    <xf numFmtId="0" fontId="0" fillId="0" borderId="56" xfId="0" applyBorder="1"/>
    <xf numFmtId="0" fontId="0" fillId="0" borderId="60" xfId="0" applyBorder="1"/>
    <xf numFmtId="14" fontId="50" fillId="0" borderId="54" xfId="0" applyNumberFormat="1" applyFont="1" applyBorder="1" applyProtection="1">
      <protection locked="0"/>
    </xf>
    <xf numFmtId="0" fontId="43" fillId="0" borderId="87" xfId="0" applyFont="1" applyBorder="1"/>
    <xf numFmtId="0" fontId="0" fillId="0" borderId="53" xfId="0" applyBorder="1"/>
    <xf numFmtId="0" fontId="19" fillId="0" borderId="11"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2" fillId="0" borderId="6" xfId="0" applyFont="1" applyBorder="1" applyAlignment="1">
      <alignment horizontal="center" vertical="center"/>
    </xf>
    <xf numFmtId="0" fontId="31" fillId="0" borderId="6" xfId="0" applyFont="1" applyBorder="1" applyAlignment="1">
      <alignment horizontal="center" vertical="center"/>
    </xf>
    <xf numFmtId="0" fontId="18" fillId="0" borderId="55" xfId="0" applyFont="1" applyBorder="1" applyAlignment="1">
      <alignment horizontal="center"/>
    </xf>
    <xf numFmtId="14" fontId="18" fillId="26" borderId="47" xfId="0" applyNumberFormat="1" applyFont="1" applyFill="1" applyBorder="1" applyAlignment="1">
      <alignment horizontal="center" vertical="center"/>
    </xf>
    <xf numFmtId="14" fontId="18" fillId="26" borderId="48" xfId="0" applyNumberFormat="1" applyFont="1" applyFill="1" applyBorder="1" applyAlignment="1">
      <alignment horizontal="center" vertical="center"/>
    </xf>
    <xf numFmtId="14" fontId="32" fillId="26" borderId="37" xfId="0" applyNumberFormat="1" applyFont="1" applyFill="1" applyBorder="1" applyAlignment="1">
      <alignment horizontal="center"/>
    </xf>
    <xf numFmtId="14" fontId="32" fillId="26" borderId="42" xfId="0" applyNumberFormat="1" applyFont="1" applyFill="1" applyBorder="1" applyAlignment="1">
      <alignment horizontal="center"/>
    </xf>
    <xf numFmtId="0" fontId="36" fillId="27" borderId="0" xfId="0" applyFont="1" applyFill="1"/>
    <xf numFmtId="0" fontId="36" fillId="27" borderId="0" xfId="0" applyFont="1" applyFill="1" applyAlignment="1">
      <alignment horizontal="center"/>
    </xf>
    <xf numFmtId="0" fontId="36" fillId="27" borderId="0" xfId="0" applyFont="1" applyFill="1" applyAlignment="1">
      <alignment horizontal="left"/>
    </xf>
    <xf numFmtId="0" fontId="19" fillId="27" borderId="0" xfId="0" applyFont="1" applyFill="1"/>
    <xf numFmtId="0" fontId="27" fillId="0" borderId="43" xfId="0" applyFont="1" applyBorder="1" applyAlignment="1" applyProtection="1">
      <alignment vertical="center"/>
      <protection locked="0"/>
    </xf>
    <xf numFmtId="0" fontId="19" fillId="28" borderId="0" xfId="0" applyFont="1" applyFill="1"/>
    <xf numFmtId="0" fontId="19" fillId="28" borderId="0" xfId="0" applyFont="1" applyFill="1" applyAlignment="1">
      <alignment horizontal="center"/>
    </xf>
    <xf numFmtId="0" fontId="17" fillId="28" borderId="0" xfId="0" applyFont="1" applyFill="1" applyAlignment="1">
      <alignment horizontal="center"/>
    </xf>
    <xf numFmtId="0" fontId="27" fillId="0" borderId="6" xfId="0" applyFont="1" applyBorder="1" applyAlignment="1">
      <alignment horizontal="center" vertical="center"/>
    </xf>
    <xf numFmtId="0" fontId="19" fillId="0" borderId="6" xfId="0" applyFont="1" applyBorder="1" applyAlignment="1">
      <alignment horizontal="center" vertical="center"/>
    </xf>
    <xf numFmtId="0" fontId="27" fillId="28" borderId="0" xfId="0" applyFont="1" applyFill="1"/>
    <xf numFmtId="0" fontId="27" fillId="28" borderId="0" xfId="0" applyFont="1" applyFill="1" applyAlignment="1">
      <alignment horizontal="center"/>
    </xf>
    <xf numFmtId="0" fontId="27" fillId="29" borderId="57" xfId="0" applyFont="1" applyFill="1" applyBorder="1"/>
    <xf numFmtId="0" fontId="27" fillId="29" borderId="10" xfId="0" applyFont="1" applyFill="1" applyBorder="1"/>
    <xf numFmtId="0" fontId="27" fillId="29" borderId="64" xfId="0" applyFont="1" applyFill="1" applyBorder="1"/>
    <xf numFmtId="0" fontId="27" fillId="29" borderId="14" xfId="0" applyFont="1" applyFill="1" applyBorder="1"/>
    <xf numFmtId="0" fontId="57" fillId="25" borderId="0" xfId="3" applyFill="1" applyBorder="1" applyAlignment="1">
      <alignment wrapText="1"/>
    </xf>
    <xf numFmtId="0" fontId="61" fillId="24" borderId="97" xfId="3" applyFont="1" applyBorder="1" applyAlignment="1">
      <alignment horizontal="center" vertical="center" wrapText="1"/>
    </xf>
    <xf numFmtId="0" fontId="24" fillId="4" borderId="7" xfId="0" applyFont="1" applyFill="1" applyBorder="1" applyAlignment="1">
      <alignment horizontal="center" wrapText="1"/>
    </xf>
    <xf numFmtId="0" fontId="25" fillId="5" borderId="93" xfId="0" applyFont="1" applyFill="1" applyBorder="1" applyAlignment="1">
      <alignment horizontal="center" vertical="top" wrapText="1"/>
    </xf>
    <xf numFmtId="0" fontId="25" fillId="5" borderId="93" xfId="0" applyFont="1" applyFill="1" applyBorder="1" applyAlignment="1">
      <alignment horizontal="center" vertical="center" wrapText="1"/>
    </xf>
    <xf numFmtId="0" fontId="23" fillId="7" borderId="93" xfId="0" applyFont="1" applyFill="1" applyBorder="1" applyAlignment="1">
      <alignment horizontal="center" vertical="center" wrapText="1"/>
    </xf>
    <xf numFmtId="0" fontId="24" fillId="5" borderId="93" xfId="0" applyFont="1" applyFill="1" applyBorder="1" applyAlignment="1">
      <alignment horizontal="center" vertical="top" wrapText="1"/>
    </xf>
    <xf numFmtId="0" fontId="43" fillId="0" borderId="0" xfId="0" applyFont="1"/>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3" borderId="0" xfId="0" applyFont="1" applyFill="1" applyAlignment="1">
      <alignment horizontal="center"/>
    </xf>
    <xf numFmtId="0" fontId="40" fillId="3" borderId="0" xfId="0" applyFont="1" applyFill="1" applyAlignment="1">
      <alignment horizontal="center"/>
    </xf>
    <xf numFmtId="0" fontId="1" fillId="3" borderId="0" xfId="0" applyFont="1" applyFill="1" applyAlignment="1">
      <alignment horizontal="left" vertical="center" wrapText="1"/>
    </xf>
    <xf numFmtId="0" fontId="3" fillId="3" borderId="0" xfId="1" applyFont="1" applyFill="1" applyBorder="1" applyAlignment="1" applyProtection="1">
      <alignment horizontal="left"/>
      <protection locked="0"/>
    </xf>
    <xf numFmtId="0" fontId="60" fillId="3" borderId="0" xfId="0" applyFont="1" applyFill="1" applyAlignment="1">
      <alignment horizontal="center" vertical="center" wrapText="1"/>
    </xf>
    <xf numFmtId="0" fontId="60" fillId="3" borderId="0" xfId="0" applyFont="1" applyFill="1" applyAlignment="1">
      <alignment horizontal="center" vertical="center"/>
    </xf>
    <xf numFmtId="0" fontId="1" fillId="3" borderId="0" xfId="0" applyFont="1" applyFill="1" applyAlignment="1">
      <alignment horizontal="left"/>
    </xf>
    <xf numFmtId="0" fontId="3" fillId="3" borderId="0" xfId="1" applyFont="1" applyFill="1" applyBorder="1" applyProtection="1">
      <protection locked="0"/>
    </xf>
    <xf numFmtId="0" fontId="64" fillId="3" borderId="0" xfId="0" applyFont="1" applyFill="1" applyAlignment="1">
      <alignment horizontal="center"/>
    </xf>
    <xf numFmtId="0" fontId="11" fillId="0" borderId="0" xfId="0" applyFont="1" applyAlignment="1">
      <alignment horizontal="left"/>
    </xf>
    <xf numFmtId="0" fontId="6" fillId="3" borderId="0" xfId="0" applyFont="1" applyFill="1"/>
    <xf numFmtId="0" fontId="10" fillId="0" borderId="0" xfId="0" applyFont="1" applyAlignment="1">
      <alignment horizontal="center"/>
    </xf>
    <xf numFmtId="0" fontId="0" fillId="0" borderId="0" xfId="0" applyAlignment="1">
      <alignment horizontal="center"/>
    </xf>
    <xf numFmtId="0" fontId="17" fillId="5" borderId="7" xfId="0" applyFont="1" applyFill="1" applyBorder="1" applyAlignment="1">
      <alignment horizontal="center" vertical="center"/>
    </xf>
    <xf numFmtId="0" fontId="0" fillId="0" borderId="6" xfId="0" applyBorder="1" applyAlignment="1">
      <alignment horizontal="center"/>
    </xf>
    <xf numFmtId="0" fontId="17" fillId="5" borderId="6" xfId="0" applyFont="1" applyFill="1" applyBorder="1" applyAlignment="1">
      <alignment horizontal="center" vertical="center"/>
    </xf>
    <xf numFmtId="0" fontId="18" fillId="0" borderId="6" xfId="0" applyFont="1" applyBorder="1" applyAlignment="1">
      <alignment horizontal="center" vertical="center"/>
    </xf>
    <xf numFmtId="0" fontId="19" fillId="0" borderId="43" xfId="0" applyFont="1" applyBorder="1" applyAlignment="1" applyProtection="1">
      <alignment horizontal="center"/>
      <protection locked="0"/>
    </xf>
    <xf numFmtId="0" fontId="19" fillId="0" borderId="92" xfId="0" applyFont="1" applyBorder="1" applyAlignment="1" applyProtection="1">
      <alignment horizontal="center"/>
      <protection locked="0"/>
    </xf>
    <xf numFmtId="0" fontId="19" fillId="0" borderId="44" xfId="0" applyFont="1" applyBorder="1" applyAlignment="1" applyProtection="1">
      <alignment horizontal="center"/>
      <protection locked="0"/>
    </xf>
    <xf numFmtId="0" fontId="17" fillId="5" borderId="8" xfId="0" applyFont="1" applyFill="1" applyBorder="1" applyAlignment="1">
      <alignment horizontal="center" vertical="center"/>
    </xf>
    <xf numFmtId="0" fontId="0" fillId="0" borderId="7" xfId="0" applyBorder="1" applyAlignment="1">
      <alignment horizontal="center"/>
    </xf>
    <xf numFmtId="0" fontId="12" fillId="4" borderId="0" xfId="0" applyFont="1" applyFill="1" applyAlignment="1">
      <alignment horizontal="center"/>
    </xf>
    <xf numFmtId="0" fontId="13" fillId="5" borderId="0" xfId="0" applyFont="1" applyFill="1" applyAlignment="1">
      <alignment horizontal="center"/>
    </xf>
    <xf numFmtId="0" fontId="14" fillId="4" borderId="0" xfId="0" applyFont="1" applyFill="1" applyAlignment="1">
      <alignment horizontal="center"/>
    </xf>
    <xf numFmtId="0" fontId="41" fillId="4" borderId="0" xfId="0" applyFont="1" applyFill="1" applyAlignment="1">
      <alignment horizontal="right"/>
    </xf>
    <xf numFmtId="0" fontId="16" fillId="5" borderId="0" xfId="0" applyFont="1" applyFill="1" applyAlignment="1">
      <alignment horizontal="center" vertical="top" wrapText="1"/>
    </xf>
    <xf numFmtId="0" fontId="0" fillId="0" borderId="0" xfId="0" applyAlignment="1">
      <alignment horizontal="center" vertical="center"/>
    </xf>
    <xf numFmtId="0" fontId="45" fillId="22" borderId="81" xfId="0" applyFont="1" applyFill="1" applyBorder="1" applyAlignment="1">
      <alignment horizontal="center"/>
    </xf>
    <xf numFmtId="0" fontId="45" fillId="22" borderId="87" xfId="0" applyFont="1" applyFill="1" applyBorder="1" applyAlignment="1">
      <alignment horizontal="center"/>
    </xf>
    <xf numFmtId="0" fontId="45" fillId="22" borderId="82" xfId="0" applyFont="1" applyFill="1" applyBorder="1" applyAlignment="1">
      <alignment horizontal="center"/>
    </xf>
    <xf numFmtId="0" fontId="0" fillId="22" borderId="4" xfId="0" applyFill="1" applyBorder="1" applyAlignment="1">
      <alignment horizontal="center" vertical="center" wrapText="1"/>
    </xf>
    <xf numFmtId="0" fontId="0" fillId="22" borderId="5" xfId="0" applyFill="1" applyBorder="1" applyAlignment="1">
      <alignment horizontal="center" vertical="center" wrapText="1"/>
    </xf>
    <xf numFmtId="0" fontId="56" fillId="22" borderId="81" xfId="0" applyFont="1" applyFill="1" applyBorder="1" applyAlignment="1">
      <alignment horizontal="center" vertical="center"/>
    </xf>
    <xf numFmtId="0" fontId="56" fillId="22" borderId="87" xfId="0" applyFont="1" applyFill="1" applyBorder="1" applyAlignment="1">
      <alignment horizontal="center" vertical="center"/>
    </xf>
    <xf numFmtId="0" fontId="56" fillId="22" borderId="82" xfId="0" applyFont="1" applyFill="1" applyBorder="1" applyAlignment="1">
      <alignment horizontal="center" vertical="center"/>
    </xf>
    <xf numFmtId="0" fontId="0" fillId="23" borderId="87" xfId="0" applyFill="1" applyBorder="1" applyAlignment="1">
      <alignment horizontal="center" vertical="center"/>
    </xf>
    <xf numFmtId="0" fontId="0" fillId="23" borderId="89" xfId="0" applyFill="1" applyBorder="1" applyAlignment="1">
      <alignment horizontal="center"/>
    </xf>
    <xf numFmtId="0" fontId="48" fillId="0" borderId="90"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83" xfId="0" applyFont="1" applyBorder="1" applyAlignment="1">
      <alignment horizontal="center" vertical="center" wrapText="1"/>
    </xf>
    <xf numFmtId="0" fontId="48" fillId="0" borderId="91" xfId="0" applyFont="1" applyBorder="1" applyAlignment="1">
      <alignment horizontal="center" vertical="center" wrapText="1"/>
    </xf>
    <xf numFmtId="0" fontId="45" fillId="23" borderId="32" xfId="0" applyFont="1" applyFill="1" applyBorder="1" applyAlignment="1">
      <alignment horizontal="center"/>
    </xf>
    <xf numFmtId="0" fontId="45" fillId="23" borderId="0" xfId="0" applyFont="1" applyFill="1" applyAlignment="1">
      <alignment horizontal="center"/>
    </xf>
    <xf numFmtId="0" fontId="45" fillId="23" borderId="88" xfId="0" applyFont="1" applyFill="1" applyBorder="1" applyAlignment="1">
      <alignment horizontal="center"/>
    </xf>
    <xf numFmtId="0" fontId="45" fillId="23" borderId="32" xfId="0" applyFont="1" applyFill="1" applyBorder="1" applyAlignment="1">
      <alignment horizontal="center" vertical="center"/>
    </xf>
    <xf numFmtId="0" fontId="45" fillId="23" borderId="0" xfId="0" applyFont="1" applyFill="1" applyAlignment="1">
      <alignment horizontal="center" vertical="center"/>
    </xf>
    <xf numFmtId="0" fontId="45" fillId="23" borderId="89" xfId="0" applyFont="1" applyFill="1" applyBorder="1" applyAlignment="1">
      <alignment horizontal="center" vertical="center"/>
    </xf>
    <xf numFmtId="0" fontId="45" fillId="23" borderId="88" xfId="0" applyFont="1" applyFill="1" applyBorder="1" applyAlignment="1">
      <alignment horizontal="center" vertical="center"/>
    </xf>
    <xf numFmtId="0" fontId="22" fillId="7" borderId="0" xfId="0" applyFont="1" applyFill="1" applyAlignment="1">
      <alignment horizontal="center" wrapText="1"/>
    </xf>
    <xf numFmtId="0" fontId="23" fillId="7" borderId="17" xfId="0" applyFont="1" applyFill="1" applyBorder="1" applyAlignment="1">
      <alignment horizontal="center" vertical="center"/>
    </xf>
    <xf numFmtId="0" fontId="62" fillId="30" borderId="0" xfId="0" applyFont="1" applyFill="1" applyAlignment="1">
      <alignment horizontal="center"/>
    </xf>
    <xf numFmtId="0" fontId="28" fillId="10" borderId="19" xfId="2" applyFont="1" applyFill="1" applyBorder="1" applyAlignment="1">
      <alignment horizontal="center" vertical="center"/>
    </xf>
    <xf numFmtId="0" fontId="13" fillId="6" borderId="20" xfId="2" applyFont="1" applyFill="1" applyBorder="1" applyAlignment="1">
      <alignment horizontal="center" vertical="center" wrapText="1"/>
    </xf>
    <xf numFmtId="0" fontId="31" fillId="11" borderId="24" xfId="2" applyFont="1" applyFill="1" applyBorder="1" applyAlignment="1">
      <alignment horizontal="center" vertical="center" wrapText="1"/>
    </xf>
    <xf numFmtId="0" fontId="30" fillId="11" borderId="25" xfId="2" applyFont="1" applyFill="1" applyBorder="1" applyAlignment="1">
      <alignment horizontal="center" vertical="center"/>
    </xf>
    <xf numFmtId="164" fontId="30" fillId="11" borderId="26" xfId="2" applyNumberFormat="1" applyFont="1" applyFill="1" applyBorder="1" applyAlignment="1">
      <alignment horizontal="center" vertical="center"/>
    </xf>
    <xf numFmtId="0" fontId="31" fillId="13" borderId="19" xfId="2" applyFont="1" applyFill="1" applyBorder="1" applyAlignment="1">
      <alignment horizontal="center" vertical="center"/>
    </xf>
    <xf numFmtId="0" fontId="31" fillId="13" borderId="27" xfId="2" applyFont="1" applyFill="1" applyBorder="1" applyAlignment="1">
      <alignment horizontal="center" vertical="center" wrapText="1"/>
    </xf>
    <xf numFmtId="0" fontId="34" fillId="13" borderId="27" xfId="2" applyFont="1" applyFill="1" applyBorder="1" applyAlignment="1">
      <alignment horizontal="center" vertical="center" wrapText="1"/>
    </xf>
    <xf numFmtId="0" fontId="31" fillId="14" borderId="24" xfId="2" applyFont="1" applyFill="1" applyBorder="1" applyAlignment="1">
      <alignment horizontal="center" vertical="center" wrapText="1"/>
    </xf>
    <xf numFmtId="0" fontId="30" fillId="14" borderId="25" xfId="2" applyFont="1" applyFill="1" applyBorder="1" applyAlignment="1">
      <alignment horizontal="center" vertical="center"/>
    </xf>
    <xf numFmtId="164" fontId="30" fillId="14" borderId="26" xfId="2" applyNumberFormat="1" applyFont="1" applyFill="1" applyBorder="1" applyAlignment="1">
      <alignment horizontal="center" vertical="center"/>
    </xf>
    <xf numFmtId="0" fontId="33" fillId="12" borderId="0" xfId="2" applyFont="1" applyFill="1" applyAlignment="1">
      <alignment horizontal="center" vertical="center" wrapText="1"/>
    </xf>
    <xf numFmtId="0" fontId="47" fillId="12" borderId="89" xfId="2" applyFont="1" applyFill="1" applyBorder="1" applyAlignment="1">
      <alignment horizontal="center" vertical="center" wrapText="1"/>
    </xf>
    <xf numFmtId="0" fontId="30" fillId="22" borderId="0" xfId="2" applyFont="1" applyFill="1" applyAlignment="1">
      <alignment horizontal="center" vertical="center" wrapText="1"/>
    </xf>
    <xf numFmtId="0" fontId="30" fillId="22" borderId="89" xfId="2" applyFont="1" applyFill="1" applyBorder="1" applyAlignment="1">
      <alignment horizontal="center" vertical="center" wrapText="1"/>
    </xf>
    <xf numFmtId="0" fontId="31" fillId="13" borderId="4" xfId="2" applyFont="1" applyFill="1" applyBorder="1" applyAlignment="1">
      <alignment horizontal="center" vertical="center" wrapText="1"/>
    </xf>
    <xf numFmtId="0" fontId="29" fillId="0" borderId="33" xfId="2" applyFont="1" applyFill="1" applyBorder="1" applyAlignment="1">
      <alignment horizontal="center"/>
    </xf>
    <xf numFmtId="0" fontId="31" fillId="13" borderId="5" xfId="2" applyFont="1" applyFill="1" applyBorder="1" applyAlignment="1">
      <alignment horizontal="center" vertical="center" wrapText="1"/>
    </xf>
    <xf numFmtId="0" fontId="31" fillId="9" borderId="28" xfId="2" applyFont="1" applyFill="1" applyBorder="1" applyAlignment="1">
      <alignment horizontal="center" vertical="center" wrapText="1"/>
    </xf>
    <xf numFmtId="0" fontId="30" fillId="15" borderId="30" xfId="2" applyFont="1" applyFill="1" applyBorder="1" applyAlignment="1">
      <alignment horizontal="center" vertical="center"/>
    </xf>
    <xf numFmtId="164" fontId="30" fillId="15" borderId="31" xfId="2" applyNumberFormat="1" applyFont="1" applyFill="1" applyBorder="1" applyAlignment="1">
      <alignment horizontal="center" vertical="center"/>
    </xf>
    <xf numFmtId="0" fontId="13" fillId="13" borderId="27" xfId="0" applyFont="1" applyFill="1" applyBorder="1" applyAlignment="1">
      <alignment horizontal="center" vertical="center" wrapText="1" readingOrder="1"/>
    </xf>
    <xf numFmtId="0" fontId="13" fillId="13" borderId="20" xfId="0" applyFont="1" applyFill="1" applyBorder="1" applyAlignment="1">
      <alignment horizontal="center" vertical="center" wrapText="1" readingOrder="1"/>
    </xf>
    <xf numFmtId="0" fontId="28" fillId="16" borderId="36" xfId="0" applyFont="1" applyFill="1" applyBorder="1" applyAlignment="1">
      <alignment horizontal="center"/>
    </xf>
    <xf numFmtId="0" fontId="1" fillId="7" borderId="37" xfId="0" applyFont="1" applyFill="1" applyBorder="1" applyAlignment="1">
      <alignment horizontal="center"/>
    </xf>
    <xf numFmtId="0" fontId="28" fillId="16" borderId="38" xfId="0" applyFont="1" applyFill="1" applyBorder="1" applyAlignment="1">
      <alignment horizontal="center"/>
    </xf>
    <xf numFmtId="0" fontId="31" fillId="0" borderId="8" xfId="0" applyFont="1" applyBorder="1" applyAlignment="1">
      <alignment horizontal="center"/>
    </xf>
    <xf numFmtId="0" fontId="28" fillId="16" borderId="42" xfId="0" applyFont="1" applyFill="1" applyBorder="1" applyAlignment="1">
      <alignment horizontal="center"/>
    </xf>
    <xf numFmtId="0" fontId="31" fillId="0" borderId="7" xfId="0" applyFont="1" applyBorder="1" applyAlignment="1">
      <alignment horizontal="center"/>
    </xf>
    <xf numFmtId="0" fontId="31" fillId="6" borderId="6" xfId="0" applyFont="1" applyFill="1" applyBorder="1" applyAlignment="1">
      <alignment horizontal="center"/>
    </xf>
    <xf numFmtId="0" fontId="59" fillId="0" borderId="0" xfId="0" applyFont="1" applyAlignment="1">
      <alignment horizontal="center" vertical="center" wrapText="1"/>
    </xf>
    <xf numFmtId="0" fontId="27" fillId="0" borderId="59" xfId="0" applyFont="1" applyBorder="1" applyAlignment="1" applyProtection="1">
      <alignment horizontal="center" vertical="top"/>
      <protection locked="0"/>
    </xf>
    <xf numFmtId="0" fontId="27" fillId="0" borderId="59" xfId="0" applyFont="1" applyBorder="1" applyAlignment="1" applyProtection="1">
      <alignment horizontal="center"/>
      <protection locked="0"/>
    </xf>
    <xf numFmtId="0" fontId="36" fillId="17" borderId="36" xfId="0" applyFont="1" applyFill="1" applyBorder="1" applyAlignment="1">
      <alignment horizontal="center"/>
    </xf>
    <xf numFmtId="0" fontId="32" fillId="7" borderId="45" xfId="0" applyFont="1" applyFill="1" applyBorder="1" applyAlignment="1">
      <alignment horizontal="center" vertical="center"/>
    </xf>
    <xf numFmtId="0" fontId="36" fillId="17" borderId="46" xfId="0" applyFont="1" applyFill="1" applyBorder="1" applyAlignment="1">
      <alignment horizontal="center"/>
    </xf>
    <xf numFmtId="0" fontId="35" fillId="17" borderId="11" xfId="0" applyFont="1" applyFill="1" applyBorder="1" applyAlignment="1">
      <alignment horizontal="center" vertical="center"/>
    </xf>
    <xf numFmtId="0" fontId="18" fillId="0" borderId="49" xfId="0" applyFont="1" applyBorder="1" applyAlignment="1">
      <alignment horizontal="center" vertical="center"/>
    </xf>
    <xf numFmtId="0" fontId="18" fillId="0" borderId="0" xfId="0" applyFont="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0" fillId="0" borderId="0" xfId="0" applyFont="1" applyAlignment="1">
      <alignment horizontal="center" wrapText="1"/>
    </xf>
    <xf numFmtId="0" fontId="36" fillId="27" borderId="0" xfId="0" applyFont="1" applyFill="1" applyAlignment="1">
      <alignment horizontal="left"/>
    </xf>
    <xf numFmtId="0" fontId="32" fillId="7" borderId="65" xfId="0" applyFont="1" applyFill="1" applyBorder="1" applyAlignment="1">
      <alignment horizontal="center"/>
    </xf>
    <xf numFmtId="0" fontId="18" fillId="0" borderId="16" xfId="0" applyFont="1" applyBorder="1" applyAlignment="1">
      <alignment horizontal="center" vertical="center"/>
    </xf>
    <xf numFmtId="0" fontId="18" fillId="0" borderId="36" xfId="0" applyFont="1" applyBorder="1" applyAlignment="1">
      <alignment horizontal="center" vertical="center" wrapText="1"/>
    </xf>
    <xf numFmtId="0" fontId="19" fillId="0" borderId="6" xfId="0" applyFont="1" applyBorder="1" applyAlignment="1">
      <alignment vertical="center"/>
    </xf>
    <xf numFmtId="0" fontId="18" fillId="0" borderId="6" xfId="0" applyFont="1" applyBorder="1" applyAlignment="1">
      <alignment horizontal="center"/>
    </xf>
    <xf numFmtId="0" fontId="18" fillId="0" borderId="43" xfId="0" applyFont="1" applyBorder="1" applyAlignment="1">
      <alignment horizontal="center"/>
    </xf>
    <xf numFmtId="0" fontId="38" fillId="0" borderId="6" xfId="0" applyFont="1" applyBorder="1" applyAlignment="1" applyProtection="1">
      <alignment vertical="top"/>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41" xfId="0" applyFont="1" applyBorder="1" applyAlignment="1">
      <alignment horizontal="center" vertical="center"/>
    </xf>
    <xf numFmtId="0" fontId="44" fillId="0" borderId="0" xfId="0" applyFont="1" applyAlignment="1">
      <alignment horizontal="center" vertical="center"/>
    </xf>
    <xf numFmtId="0" fontId="0" fillId="0" borderId="6" xfId="0" applyBorder="1" applyAlignment="1" applyProtection="1">
      <alignment vertical="top"/>
      <protection locked="0"/>
    </xf>
    <xf numFmtId="0" fontId="1" fillId="0" borderId="6" xfId="0" applyFont="1" applyBorder="1" applyAlignment="1">
      <alignment horizontal="center" vertical="center"/>
    </xf>
    <xf numFmtId="0" fontId="27" fillId="0" borderId="6" xfId="0" applyFont="1" applyBorder="1" applyAlignment="1">
      <alignment vertical="center"/>
    </xf>
    <xf numFmtId="0" fontId="1" fillId="0" borderId="16" xfId="0" applyFont="1" applyBorder="1" applyAlignment="1">
      <alignment horizontal="center" vertical="center"/>
    </xf>
    <xf numFmtId="0" fontId="1" fillId="0" borderId="6" xfId="0" applyFont="1" applyBorder="1" applyAlignment="1">
      <alignment horizontal="center"/>
    </xf>
    <xf numFmtId="0" fontId="0" fillId="21" borderId="73" xfId="0" applyFill="1" applyBorder="1" applyAlignment="1">
      <alignment horizontal="center"/>
    </xf>
    <xf numFmtId="0" fontId="0" fillId="21" borderId="55" xfId="0" applyFill="1" applyBorder="1" applyAlignment="1">
      <alignment horizontal="center"/>
    </xf>
  </cellXfs>
  <cellStyles count="4">
    <cellStyle name="Lien hypertexte" xfId="1" builtinId="8"/>
    <cellStyle name="Neutre" xfId="3" builtinId="28"/>
    <cellStyle name="Normal" xfId="0" builtinId="0"/>
    <cellStyle name="Texte explicatif" xfId="2" builtinId="53" customBuiltin="1"/>
  </cellStyles>
  <dxfs count="73">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CF305"/>
      <rgbColor rgb="FFFF00FF"/>
      <rgbColor rgb="FF00FFFF"/>
      <rgbColor rgb="FF800000"/>
      <rgbColor rgb="FF008000"/>
      <rgbColor rgb="FF000080"/>
      <rgbColor rgb="FF808000"/>
      <rgbColor rgb="FF800080"/>
      <rgbColor rgb="FF008080"/>
      <rgbColor rgb="FFC0C0C0"/>
      <rgbColor rgb="FF838383"/>
      <rgbColor rgb="FF9999FF"/>
      <rgbColor rgb="FF993366"/>
      <rgbColor rgb="FFFBE5D6"/>
      <rgbColor rgb="FFDAE3F3"/>
      <rgbColor rgb="FF660066"/>
      <rgbColor rgb="FFFF8080"/>
      <rgbColor rgb="FF0070C0"/>
      <rgbColor rgb="FFCCCCFF"/>
      <rgbColor rgb="FF000090"/>
      <rgbColor rgb="FFFF00FF"/>
      <rgbColor rgb="FFFFC000"/>
      <rgbColor rgb="FF00FFFF"/>
      <rgbColor rgb="FF800080"/>
      <rgbColor rgb="FF800000"/>
      <rgbColor rgb="FF008080"/>
      <rgbColor rgb="FF0000D4"/>
      <rgbColor rgb="FF00CCFF"/>
      <rgbColor rgb="FFCCFFFF"/>
      <rgbColor rgb="FFCCFFCC"/>
      <rgbColor rgb="FFFFE699"/>
      <rgbColor rgb="FF99CCFF"/>
      <rgbColor rgb="FFA6A6A6"/>
      <rgbColor rgb="FFCC99FF"/>
      <rgbColor rgb="FFD0CECE"/>
      <rgbColor rgb="FF3366FF"/>
      <rgbColor rgb="FF33CCCC"/>
      <rgbColor rgb="FF99CC00"/>
      <rgbColor rgb="FFFFCC00"/>
      <rgbColor rgb="FFFF9900"/>
      <rgbColor rgb="FFFF6600"/>
      <rgbColor rgb="FF666699"/>
      <rgbColor rgb="FF969696"/>
      <rgbColor rgb="FF003366"/>
      <rgbColor rgb="FF1FB714"/>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mruColors>
      <color rgb="FFC8250A"/>
      <color rgb="FF990000"/>
      <color rgb="FF99CCFF"/>
      <color rgb="FF66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485775</xdr:colOff>
      <xdr:row>1</xdr:row>
      <xdr:rowOff>142875</xdr:rowOff>
    </xdr:from>
    <xdr:to>
      <xdr:col>11</xdr:col>
      <xdr:colOff>419100</xdr:colOff>
      <xdr:row>6</xdr:row>
      <xdr:rowOff>191602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25" y="327025"/>
          <a:ext cx="1444625" cy="1058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1649880</xdr:colOff>
      <xdr:row>66</xdr:row>
      <xdr:rowOff>141675</xdr:rowOff>
    </xdr:to>
    <xdr:sp macro="" textlink="">
      <xdr:nvSpPr>
        <xdr:cNvPr id="9" name="CustomShape 1" hidden="1">
          <a:extLst>
            <a:ext uri="{FF2B5EF4-FFF2-40B4-BE49-F238E27FC236}">
              <a16:creationId xmlns:a16="http://schemas.microsoft.com/office/drawing/2014/main" id="{00000000-0008-0000-0A00-000009000000}"/>
            </a:ext>
          </a:extLst>
        </xdr:cNvPr>
        <xdr:cNvSpPr/>
      </xdr:nvSpPr>
      <xdr:spPr>
        <a:xfrm>
          <a:off x="0" y="0"/>
          <a:ext cx="1188216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1649880</xdr:colOff>
      <xdr:row>66</xdr:row>
      <xdr:rowOff>141675</xdr:rowOff>
    </xdr:to>
    <xdr:sp macro="" textlink="">
      <xdr:nvSpPr>
        <xdr:cNvPr id="10" name="CustomShape 1" hidden="1">
          <a:extLst>
            <a:ext uri="{FF2B5EF4-FFF2-40B4-BE49-F238E27FC236}">
              <a16:creationId xmlns:a16="http://schemas.microsoft.com/office/drawing/2014/main" id="{00000000-0008-0000-0A00-00000A000000}"/>
            </a:ext>
          </a:extLst>
        </xdr:cNvPr>
        <xdr:cNvSpPr/>
      </xdr:nvSpPr>
      <xdr:spPr>
        <a:xfrm>
          <a:off x="0" y="0"/>
          <a:ext cx="1188216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1085850</xdr:colOff>
      <xdr:row>46</xdr:row>
      <xdr:rowOff>47625</xdr:rowOff>
    </xdr:to>
    <xdr:sp macro="" textlink="">
      <xdr:nvSpPr>
        <xdr:cNvPr id="6148" name="shapetype_202" hidden="1">
          <a:extLst>
            <a:ext uri="{FF2B5EF4-FFF2-40B4-BE49-F238E27FC236}">
              <a16:creationId xmlns:a16="http://schemas.microsoft.com/office/drawing/2014/main" id="{00000000-0008-0000-0A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1085850</xdr:colOff>
      <xdr:row>46</xdr:row>
      <xdr:rowOff>47625</xdr:rowOff>
    </xdr:to>
    <xdr:sp macro="" textlink="">
      <xdr:nvSpPr>
        <xdr:cNvPr id="6146" name="shapetype_202" hidden="1">
          <a:extLst>
            <a:ext uri="{FF2B5EF4-FFF2-40B4-BE49-F238E27FC236}">
              <a16:creationId xmlns:a16="http://schemas.microsoft.com/office/drawing/2014/main" id="{00000000-0008-0000-0A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142875</xdr:colOff>
      <xdr:row>0</xdr:row>
      <xdr:rowOff>76199</xdr:rowOff>
    </xdr:from>
    <xdr:to>
      <xdr:col>1</xdr:col>
      <xdr:colOff>1028555</xdr:colOff>
      <xdr:row>2</xdr:row>
      <xdr:rowOff>47624</xdr:rowOff>
    </xdr:to>
    <xdr:pic>
      <xdr:nvPicPr>
        <xdr:cNvPr id="6" name="Image 5" descr="logo federal.pn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stretch>
          <a:fillRect/>
        </a:stretch>
      </xdr:blipFill>
      <xdr:spPr>
        <a:xfrm>
          <a:off x="866775" y="76199"/>
          <a:ext cx="885680" cy="695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128520</xdr:colOff>
      <xdr:row>66</xdr:row>
      <xdr:rowOff>141675</xdr:rowOff>
    </xdr:to>
    <xdr:sp macro="" textlink="">
      <xdr:nvSpPr>
        <xdr:cNvPr id="11" name="CustomShape 1" hidden="1">
          <a:extLst>
            <a:ext uri="{FF2B5EF4-FFF2-40B4-BE49-F238E27FC236}">
              <a16:creationId xmlns:a16="http://schemas.microsoft.com/office/drawing/2014/main" id="{00000000-0008-0000-0B00-00000B000000}"/>
            </a:ext>
          </a:extLst>
        </xdr:cNvPr>
        <xdr:cNvSpPr/>
      </xdr:nvSpPr>
      <xdr:spPr>
        <a:xfrm>
          <a:off x="0" y="0"/>
          <a:ext cx="1190052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128520</xdr:colOff>
      <xdr:row>66</xdr:row>
      <xdr:rowOff>141675</xdr:rowOff>
    </xdr:to>
    <xdr:sp macro="" textlink="">
      <xdr:nvSpPr>
        <xdr:cNvPr id="12" name="CustomShape 1" hidden="1">
          <a:extLst>
            <a:ext uri="{FF2B5EF4-FFF2-40B4-BE49-F238E27FC236}">
              <a16:creationId xmlns:a16="http://schemas.microsoft.com/office/drawing/2014/main" id="{00000000-0008-0000-0B00-00000C000000}"/>
            </a:ext>
          </a:extLst>
        </xdr:cNvPr>
        <xdr:cNvSpPr/>
      </xdr:nvSpPr>
      <xdr:spPr>
        <a:xfrm>
          <a:off x="0" y="0"/>
          <a:ext cx="1190052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76200</xdr:colOff>
      <xdr:row>46</xdr:row>
      <xdr:rowOff>47625</xdr:rowOff>
    </xdr:to>
    <xdr:sp macro="" textlink="">
      <xdr:nvSpPr>
        <xdr:cNvPr id="7172" name="shapetype_202" hidden="1">
          <a:extLst>
            <a:ext uri="{FF2B5EF4-FFF2-40B4-BE49-F238E27FC236}">
              <a16:creationId xmlns:a16="http://schemas.microsoft.com/office/drawing/2014/main" id="{00000000-0008-0000-0B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76200</xdr:colOff>
      <xdr:row>46</xdr:row>
      <xdr:rowOff>47625</xdr:rowOff>
    </xdr:to>
    <xdr:sp macro="" textlink="">
      <xdr:nvSpPr>
        <xdr:cNvPr id="7170" name="shapetype_202" hidden="1">
          <a:extLst>
            <a:ext uri="{FF2B5EF4-FFF2-40B4-BE49-F238E27FC236}">
              <a16:creationId xmlns:a16="http://schemas.microsoft.com/office/drawing/2014/main" id="{00000000-0008-0000-0B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123824</xdr:colOff>
      <xdr:row>0</xdr:row>
      <xdr:rowOff>66675</xdr:rowOff>
    </xdr:from>
    <xdr:to>
      <xdr:col>1</xdr:col>
      <xdr:colOff>1045901</xdr:colOff>
      <xdr:row>2</xdr:row>
      <xdr:rowOff>66675</xdr:rowOff>
    </xdr:to>
    <xdr:pic>
      <xdr:nvPicPr>
        <xdr:cNvPr id="6" name="Image 5" descr="logo federal.png">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stretch>
          <a:fillRect/>
        </a:stretch>
      </xdr:blipFill>
      <xdr:spPr>
        <a:xfrm>
          <a:off x="847724" y="66675"/>
          <a:ext cx="922077" cy="723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967395</xdr:colOff>
      <xdr:row>63</xdr:row>
      <xdr:rowOff>2175</xdr:rowOff>
    </xdr:to>
    <xdr:sp macro="" textlink="">
      <xdr:nvSpPr>
        <xdr:cNvPr id="13" name="CustomShape 1" hidden="1">
          <a:extLst>
            <a:ext uri="{FF2B5EF4-FFF2-40B4-BE49-F238E27FC236}">
              <a16:creationId xmlns:a16="http://schemas.microsoft.com/office/drawing/2014/main" id="{00000000-0008-0000-0C00-00000D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967395</xdr:colOff>
      <xdr:row>63</xdr:row>
      <xdr:rowOff>2175</xdr:rowOff>
    </xdr:to>
    <xdr:sp macro="" textlink="">
      <xdr:nvSpPr>
        <xdr:cNvPr id="14" name="CustomShape 1" hidden="1">
          <a:extLst>
            <a:ext uri="{FF2B5EF4-FFF2-40B4-BE49-F238E27FC236}">
              <a16:creationId xmlns:a16="http://schemas.microsoft.com/office/drawing/2014/main" id="{00000000-0008-0000-0C00-00000E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967395</xdr:colOff>
      <xdr:row>63</xdr:row>
      <xdr:rowOff>2175</xdr:rowOff>
    </xdr:to>
    <xdr:sp macro="" textlink="">
      <xdr:nvSpPr>
        <xdr:cNvPr id="15" name="CustomShape 1" hidden="1">
          <a:extLst>
            <a:ext uri="{FF2B5EF4-FFF2-40B4-BE49-F238E27FC236}">
              <a16:creationId xmlns:a16="http://schemas.microsoft.com/office/drawing/2014/main" id="{00000000-0008-0000-0C00-00000F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967395</xdr:colOff>
      <xdr:row>63</xdr:row>
      <xdr:rowOff>2175</xdr:rowOff>
    </xdr:to>
    <xdr:sp macro="" textlink="">
      <xdr:nvSpPr>
        <xdr:cNvPr id="16" name="CustomShape 1" hidden="1">
          <a:extLst>
            <a:ext uri="{FF2B5EF4-FFF2-40B4-BE49-F238E27FC236}">
              <a16:creationId xmlns:a16="http://schemas.microsoft.com/office/drawing/2014/main" id="{00000000-0008-0000-0C00-000010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967395</xdr:colOff>
      <xdr:row>63</xdr:row>
      <xdr:rowOff>2175</xdr:rowOff>
    </xdr:to>
    <xdr:sp macro="" textlink="">
      <xdr:nvSpPr>
        <xdr:cNvPr id="17" name="CustomShape 1" hidden="1">
          <a:extLst>
            <a:ext uri="{FF2B5EF4-FFF2-40B4-BE49-F238E27FC236}">
              <a16:creationId xmlns:a16="http://schemas.microsoft.com/office/drawing/2014/main" id="{00000000-0008-0000-0C00-000011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967395</xdr:colOff>
      <xdr:row>63</xdr:row>
      <xdr:rowOff>2175</xdr:rowOff>
    </xdr:to>
    <xdr:sp macro="" textlink="">
      <xdr:nvSpPr>
        <xdr:cNvPr id="18" name="CustomShape 1" hidden="1">
          <a:extLst>
            <a:ext uri="{FF2B5EF4-FFF2-40B4-BE49-F238E27FC236}">
              <a16:creationId xmlns:a16="http://schemas.microsoft.com/office/drawing/2014/main" id="{00000000-0008-0000-0C00-000012000000}"/>
            </a:ext>
          </a:extLst>
        </xdr:cNvPr>
        <xdr:cNvSpPr/>
      </xdr:nvSpPr>
      <xdr:spPr>
        <a:xfrm>
          <a:off x="0" y="0"/>
          <a:ext cx="1185444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790575</xdr:colOff>
      <xdr:row>42</xdr:row>
      <xdr:rowOff>171450</xdr:rowOff>
    </xdr:to>
    <xdr:sp macro="" textlink="">
      <xdr:nvSpPr>
        <xdr:cNvPr id="8204" name="shapetype_202" hidden="1">
          <a:extLst>
            <a:ext uri="{FF2B5EF4-FFF2-40B4-BE49-F238E27FC236}">
              <a16:creationId xmlns:a16="http://schemas.microsoft.com/office/drawing/2014/main" id="{00000000-0008-0000-0C00-00000C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790575</xdr:colOff>
      <xdr:row>42</xdr:row>
      <xdr:rowOff>171450</xdr:rowOff>
    </xdr:to>
    <xdr:sp macro="" textlink="">
      <xdr:nvSpPr>
        <xdr:cNvPr id="8202" name="shapetype_202" hidden="1">
          <a:extLst>
            <a:ext uri="{FF2B5EF4-FFF2-40B4-BE49-F238E27FC236}">
              <a16:creationId xmlns:a16="http://schemas.microsoft.com/office/drawing/2014/main" id="{00000000-0008-0000-0C00-00000A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790575</xdr:colOff>
      <xdr:row>42</xdr:row>
      <xdr:rowOff>171450</xdr:rowOff>
    </xdr:to>
    <xdr:sp macro="" textlink="">
      <xdr:nvSpPr>
        <xdr:cNvPr id="8200" name="shapetype_202" hidden="1">
          <a:extLst>
            <a:ext uri="{FF2B5EF4-FFF2-40B4-BE49-F238E27FC236}">
              <a16:creationId xmlns:a16="http://schemas.microsoft.com/office/drawing/2014/main" id="{00000000-0008-0000-0C00-000008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790575</xdr:colOff>
      <xdr:row>42</xdr:row>
      <xdr:rowOff>171450</xdr:rowOff>
    </xdr:to>
    <xdr:sp macro="" textlink="">
      <xdr:nvSpPr>
        <xdr:cNvPr id="8198" name="shapetype_202" hidden="1">
          <a:extLst>
            <a:ext uri="{FF2B5EF4-FFF2-40B4-BE49-F238E27FC236}">
              <a16:creationId xmlns:a16="http://schemas.microsoft.com/office/drawing/2014/main" id="{00000000-0008-0000-0C00-000006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790575</xdr:colOff>
      <xdr:row>42</xdr:row>
      <xdr:rowOff>171450</xdr:rowOff>
    </xdr:to>
    <xdr:sp macro="" textlink="">
      <xdr:nvSpPr>
        <xdr:cNvPr id="8196" name="shapetype_202" hidden="1">
          <a:extLst>
            <a:ext uri="{FF2B5EF4-FFF2-40B4-BE49-F238E27FC236}">
              <a16:creationId xmlns:a16="http://schemas.microsoft.com/office/drawing/2014/main" id="{00000000-0008-0000-0C00-000004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790575</xdr:colOff>
      <xdr:row>42</xdr:row>
      <xdr:rowOff>171450</xdr:rowOff>
    </xdr:to>
    <xdr:sp macro="" textlink="">
      <xdr:nvSpPr>
        <xdr:cNvPr id="8194" name="shapetype_202" hidden="1">
          <a:extLst>
            <a:ext uri="{FF2B5EF4-FFF2-40B4-BE49-F238E27FC236}">
              <a16:creationId xmlns:a16="http://schemas.microsoft.com/office/drawing/2014/main" id="{00000000-0008-0000-0C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2</xdr:col>
      <xdr:colOff>657225</xdr:colOff>
      <xdr:row>0</xdr:row>
      <xdr:rowOff>66675</xdr:rowOff>
    </xdr:from>
    <xdr:to>
      <xdr:col>2</xdr:col>
      <xdr:colOff>1373047</xdr:colOff>
      <xdr:row>1</xdr:row>
      <xdr:rowOff>257174</xdr:rowOff>
    </xdr:to>
    <xdr:pic>
      <xdr:nvPicPr>
        <xdr:cNvPr id="19" name="Image 18" descr="logo federal.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1" cstate="print"/>
        <a:stretch>
          <a:fillRect/>
        </a:stretch>
      </xdr:blipFill>
      <xdr:spPr>
        <a:xfrm>
          <a:off x="2400300" y="66675"/>
          <a:ext cx="715822" cy="5619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1129200</xdr:colOff>
      <xdr:row>60</xdr:row>
      <xdr:rowOff>170490</xdr:rowOff>
    </xdr:to>
    <xdr:sp macro="" textlink="">
      <xdr:nvSpPr>
        <xdr:cNvPr id="19" name="CustomShape 1" hidden="1">
          <a:extLst>
            <a:ext uri="{FF2B5EF4-FFF2-40B4-BE49-F238E27FC236}">
              <a16:creationId xmlns:a16="http://schemas.microsoft.com/office/drawing/2014/main" id="{00000000-0008-0000-0D00-000013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1129200</xdr:colOff>
      <xdr:row>60</xdr:row>
      <xdr:rowOff>170490</xdr:rowOff>
    </xdr:to>
    <xdr:sp macro="" textlink="">
      <xdr:nvSpPr>
        <xdr:cNvPr id="20" name="CustomShape 1" hidden="1">
          <a:extLst>
            <a:ext uri="{FF2B5EF4-FFF2-40B4-BE49-F238E27FC236}">
              <a16:creationId xmlns:a16="http://schemas.microsoft.com/office/drawing/2014/main" id="{00000000-0008-0000-0D00-000014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1129200</xdr:colOff>
      <xdr:row>60</xdr:row>
      <xdr:rowOff>170490</xdr:rowOff>
    </xdr:to>
    <xdr:sp macro="" textlink="">
      <xdr:nvSpPr>
        <xdr:cNvPr id="21" name="CustomShape 1" hidden="1">
          <a:extLst>
            <a:ext uri="{FF2B5EF4-FFF2-40B4-BE49-F238E27FC236}">
              <a16:creationId xmlns:a16="http://schemas.microsoft.com/office/drawing/2014/main" id="{00000000-0008-0000-0D00-000015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1129200</xdr:colOff>
      <xdr:row>60</xdr:row>
      <xdr:rowOff>170490</xdr:rowOff>
    </xdr:to>
    <xdr:sp macro="" textlink="">
      <xdr:nvSpPr>
        <xdr:cNvPr id="22" name="CustomShape 1" hidden="1">
          <a:extLst>
            <a:ext uri="{FF2B5EF4-FFF2-40B4-BE49-F238E27FC236}">
              <a16:creationId xmlns:a16="http://schemas.microsoft.com/office/drawing/2014/main" id="{00000000-0008-0000-0D00-000016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1129200</xdr:colOff>
      <xdr:row>60</xdr:row>
      <xdr:rowOff>170490</xdr:rowOff>
    </xdr:to>
    <xdr:sp macro="" textlink="">
      <xdr:nvSpPr>
        <xdr:cNvPr id="23" name="CustomShape 1" hidden="1">
          <a:extLst>
            <a:ext uri="{FF2B5EF4-FFF2-40B4-BE49-F238E27FC236}">
              <a16:creationId xmlns:a16="http://schemas.microsoft.com/office/drawing/2014/main" id="{00000000-0008-0000-0D00-000017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1129200</xdr:colOff>
      <xdr:row>60</xdr:row>
      <xdr:rowOff>170490</xdr:rowOff>
    </xdr:to>
    <xdr:sp macro="" textlink="">
      <xdr:nvSpPr>
        <xdr:cNvPr id="24" name="CustomShape 1" hidden="1">
          <a:extLst>
            <a:ext uri="{FF2B5EF4-FFF2-40B4-BE49-F238E27FC236}">
              <a16:creationId xmlns:a16="http://schemas.microsoft.com/office/drawing/2014/main" id="{00000000-0008-0000-0D00-000018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923925</xdr:colOff>
      <xdr:row>42</xdr:row>
      <xdr:rowOff>171450</xdr:rowOff>
    </xdr:to>
    <xdr:sp macro="" textlink="">
      <xdr:nvSpPr>
        <xdr:cNvPr id="9228" name="shapetype_202" hidden="1">
          <a:extLst>
            <a:ext uri="{FF2B5EF4-FFF2-40B4-BE49-F238E27FC236}">
              <a16:creationId xmlns:a16="http://schemas.microsoft.com/office/drawing/2014/main" id="{00000000-0008-0000-0D00-00000C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9226" name="shapetype_202" hidden="1">
          <a:extLst>
            <a:ext uri="{FF2B5EF4-FFF2-40B4-BE49-F238E27FC236}">
              <a16:creationId xmlns:a16="http://schemas.microsoft.com/office/drawing/2014/main" id="{00000000-0008-0000-0D00-00000A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9224" name="shapetype_202" hidden="1">
          <a:extLst>
            <a:ext uri="{FF2B5EF4-FFF2-40B4-BE49-F238E27FC236}">
              <a16:creationId xmlns:a16="http://schemas.microsoft.com/office/drawing/2014/main" id="{00000000-0008-0000-0D00-000008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9222" name="shapetype_202" hidden="1">
          <a:extLst>
            <a:ext uri="{FF2B5EF4-FFF2-40B4-BE49-F238E27FC236}">
              <a16:creationId xmlns:a16="http://schemas.microsoft.com/office/drawing/2014/main" id="{00000000-0008-0000-0D00-000006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9220" name="shapetype_202" hidden="1">
          <a:extLst>
            <a:ext uri="{FF2B5EF4-FFF2-40B4-BE49-F238E27FC236}">
              <a16:creationId xmlns:a16="http://schemas.microsoft.com/office/drawing/2014/main" id="{00000000-0008-0000-0D00-000004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9218" name="shapetype_202" hidden="1">
          <a:extLst>
            <a:ext uri="{FF2B5EF4-FFF2-40B4-BE49-F238E27FC236}">
              <a16:creationId xmlns:a16="http://schemas.microsoft.com/office/drawing/2014/main" id="{00000000-0008-0000-0D00-0000022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19050</xdr:colOff>
      <xdr:row>0</xdr:row>
      <xdr:rowOff>104775</xdr:rowOff>
    </xdr:from>
    <xdr:to>
      <xdr:col>1</xdr:col>
      <xdr:colOff>734872</xdr:colOff>
      <xdr:row>1</xdr:row>
      <xdr:rowOff>295274</xdr:rowOff>
    </xdr:to>
    <xdr:pic>
      <xdr:nvPicPr>
        <xdr:cNvPr id="14" name="Image 13" descr="logo federal.png">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stretch>
          <a:fillRect/>
        </a:stretch>
      </xdr:blipFill>
      <xdr:spPr>
        <a:xfrm>
          <a:off x="733425" y="104775"/>
          <a:ext cx="715822" cy="5619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881550</xdr:colOff>
      <xdr:row>61</xdr:row>
      <xdr:rowOff>180015</xdr:rowOff>
    </xdr:to>
    <xdr:sp macro="" textlink="">
      <xdr:nvSpPr>
        <xdr:cNvPr id="25" name="CustomShape 1" hidden="1">
          <a:extLst>
            <a:ext uri="{FF2B5EF4-FFF2-40B4-BE49-F238E27FC236}">
              <a16:creationId xmlns:a16="http://schemas.microsoft.com/office/drawing/2014/main" id="{00000000-0008-0000-0E00-000019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881550</xdr:colOff>
      <xdr:row>61</xdr:row>
      <xdr:rowOff>180015</xdr:rowOff>
    </xdr:to>
    <xdr:sp macro="" textlink="">
      <xdr:nvSpPr>
        <xdr:cNvPr id="26" name="CustomShape 1" hidden="1">
          <a:extLst>
            <a:ext uri="{FF2B5EF4-FFF2-40B4-BE49-F238E27FC236}">
              <a16:creationId xmlns:a16="http://schemas.microsoft.com/office/drawing/2014/main" id="{00000000-0008-0000-0E00-00001A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881550</xdr:colOff>
      <xdr:row>61</xdr:row>
      <xdr:rowOff>180015</xdr:rowOff>
    </xdr:to>
    <xdr:sp macro="" textlink="">
      <xdr:nvSpPr>
        <xdr:cNvPr id="27" name="CustomShape 1" hidden="1">
          <a:extLst>
            <a:ext uri="{FF2B5EF4-FFF2-40B4-BE49-F238E27FC236}">
              <a16:creationId xmlns:a16="http://schemas.microsoft.com/office/drawing/2014/main" id="{00000000-0008-0000-0E00-00001B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881550</xdr:colOff>
      <xdr:row>61</xdr:row>
      <xdr:rowOff>180015</xdr:rowOff>
    </xdr:to>
    <xdr:sp macro="" textlink="">
      <xdr:nvSpPr>
        <xdr:cNvPr id="28" name="CustomShape 1" hidden="1">
          <a:extLst>
            <a:ext uri="{FF2B5EF4-FFF2-40B4-BE49-F238E27FC236}">
              <a16:creationId xmlns:a16="http://schemas.microsoft.com/office/drawing/2014/main" id="{00000000-0008-0000-0E00-00001C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881550</xdr:colOff>
      <xdr:row>61</xdr:row>
      <xdr:rowOff>180015</xdr:rowOff>
    </xdr:to>
    <xdr:sp macro="" textlink="">
      <xdr:nvSpPr>
        <xdr:cNvPr id="29" name="CustomShape 1" hidden="1">
          <a:extLst>
            <a:ext uri="{FF2B5EF4-FFF2-40B4-BE49-F238E27FC236}">
              <a16:creationId xmlns:a16="http://schemas.microsoft.com/office/drawing/2014/main" id="{00000000-0008-0000-0E00-00001D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881550</xdr:colOff>
      <xdr:row>61</xdr:row>
      <xdr:rowOff>180015</xdr:rowOff>
    </xdr:to>
    <xdr:sp macro="" textlink="">
      <xdr:nvSpPr>
        <xdr:cNvPr id="30" name="CustomShape 1" hidden="1">
          <a:extLst>
            <a:ext uri="{FF2B5EF4-FFF2-40B4-BE49-F238E27FC236}">
              <a16:creationId xmlns:a16="http://schemas.microsoft.com/office/drawing/2014/main" id="{00000000-0008-0000-0E00-00001E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923925</xdr:colOff>
      <xdr:row>42</xdr:row>
      <xdr:rowOff>171450</xdr:rowOff>
    </xdr:to>
    <xdr:sp macro="" textlink="">
      <xdr:nvSpPr>
        <xdr:cNvPr id="10252" name="shapetype_202" hidden="1">
          <a:extLst>
            <a:ext uri="{FF2B5EF4-FFF2-40B4-BE49-F238E27FC236}">
              <a16:creationId xmlns:a16="http://schemas.microsoft.com/office/drawing/2014/main" id="{00000000-0008-0000-0E00-00000C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0250" name="shapetype_202" hidden="1">
          <a:extLst>
            <a:ext uri="{FF2B5EF4-FFF2-40B4-BE49-F238E27FC236}">
              <a16:creationId xmlns:a16="http://schemas.microsoft.com/office/drawing/2014/main" id="{00000000-0008-0000-0E00-00000A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0248" name="shapetype_202" hidden="1">
          <a:extLst>
            <a:ext uri="{FF2B5EF4-FFF2-40B4-BE49-F238E27FC236}">
              <a16:creationId xmlns:a16="http://schemas.microsoft.com/office/drawing/2014/main" id="{00000000-0008-0000-0E00-000008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0246" name="shapetype_202" hidden="1">
          <a:extLst>
            <a:ext uri="{FF2B5EF4-FFF2-40B4-BE49-F238E27FC236}">
              <a16:creationId xmlns:a16="http://schemas.microsoft.com/office/drawing/2014/main" id="{00000000-0008-0000-0E00-000006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0244" name="shapetype_202" hidden="1">
          <a:extLst>
            <a:ext uri="{FF2B5EF4-FFF2-40B4-BE49-F238E27FC236}">
              <a16:creationId xmlns:a16="http://schemas.microsoft.com/office/drawing/2014/main" id="{00000000-0008-0000-0E00-000004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0242" name="shapetype_202" hidden="1">
          <a:extLst>
            <a:ext uri="{FF2B5EF4-FFF2-40B4-BE49-F238E27FC236}">
              <a16:creationId xmlns:a16="http://schemas.microsoft.com/office/drawing/2014/main" id="{00000000-0008-0000-0E00-0000022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9525</xdr:colOff>
      <xdr:row>0</xdr:row>
      <xdr:rowOff>57150</xdr:rowOff>
    </xdr:from>
    <xdr:to>
      <xdr:col>1</xdr:col>
      <xdr:colOff>725347</xdr:colOff>
      <xdr:row>1</xdr:row>
      <xdr:rowOff>247649</xdr:rowOff>
    </xdr:to>
    <xdr:pic>
      <xdr:nvPicPr>
        <xdr:cNvPr id="14" name="Image 13" descr="logo federal.png">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1" cstate="print"/>
        <a:stretch>
          <a:fillRect/>
        </a:stretch>
      </xdr:blipFill>
      <xdr:spPr>
        <a:xfrm>
          <a:off x="723900" y="57150"/>
          <a:ext cx="715822" cy="5619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1119675</xdr:colOff>
      <xdr:row>61</xdr:row>
      <xdr:rowOff>183190</xdr:rowOff>
    </xdr:to>
    <xdr:sp macro="" textlink="">
      <xdr:nvSpPr>
        <xdr:cNvPr id="31" name="CustomShape 1" hidden="1">
          <a:extLst>
            <a:ext uri="{FF2B5EF4-FFF2-40B4-BE49-F238E27FC236}">
              <a16:creationId xmlns:a16="http://schemas.microsoft.com/office/drawing/2014/main" id="{00000000-0008-0000-0F00-00001F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1119675</xdr:colOff>
      <xdr:row>61</xdr:row>
      <xdr:rowOff>183190</xdr:rowOff>
    </xdr:to>
    <xdr:sp macro="" textlink="">
      <xdr:nvSpPr>
        <xdr:cNvPr id="32" name="CustomShape 1" hidden="1">
          <a:extLst>
            <a:ext uri="{FF2B5EF4-FFF2-40B4-BE49-F238E27FC236}">
              <a16:creationId xmlns:a16="http://schemas.microsoft.com/office/drawing/2014/main" id="{00000000-0008-0000-0F00-000020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1119675</xdr:colOff>
      <xdr:row>61</xdr:row>
      <xdr:rowOff>183190</xdr:rowOff>
    </xdr:to>
    <xdr:sp macro="" textlink="">
      <xdr:nvSpPr>
        <xdr:cNvPr id="33" name="CustomShape 1" hidden="1">
          <a:extLst>
            <a:ext uri="{FF2B5EF4-FFF2-40B4-BE49-F238E27FC236}">
              <a16:creationId xmlns:a16="http://schemas.microsoft.com/office/drawing/2014/main" id="{00000000-0008-0000-0F00-000021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1119675</xdr:colOff>
      <xdr:row>61</xdr:row>
      <xdr:rowOff>183190</xdr:rowOff>
    </xdr:to>
    <xdr:sp macro="" textlink="">
      <xdr:nvSpPr>
        <xdr:cNvPr id="34" name="CustomShape 1" hidden="1">
          <a:extLst>
            <a:ext uri="{FF2B5EF4-FFF2-40B4-BE49-F238E27FC236}">
              <a16:creationId xmlns:a16="http://schemas.microsoft.com/office/drawing/2014/main" id="{00000000-0008-0000-0F00-000022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1119675</xdr:colOff>
      <xdr:row>61</xdr:row>
      <xdr:rowOff>183190</xdr:rowOff>
    </xdr:to>
    <xdr:sp macro="" textlink="">
      <xdr:nvSpPr>
        <xdr:cNvPr id="35" name="CustomShape 1" hidden="1">
          <a:extLst>
            <a:ext uri="{FF2B5EF4-FFF2-40B4-BE49-F238E27FC236}">
              <a16:creationId xmlns:a16="http://schemas.microsoft.com/office/drawing/2014/main" id="{00000000-0008-0000-0F00-000023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1119675</xdr:colOff>
      <xdr:row>61</xdr:row>
      <xdr:rowOff>183190</xdr:rowOff>
    </xdr:to>
    <xdr:sp macro="" textlink="">
      <xdr:nvSpPr>
        <xdr:cNvPr id="36" name="CustomShape 1" hidden="1">
          <a:extLst>
            <a:ext uri="{FF2B5EF4-FFF2-40B4-BE49-F238E27FC236}">
              <a16:creationId xmlns:a16="http://schemas.microsoft.com/office/drawing/2014/main" id="{00000000-0008-0000-0F00-000024000000}"/>
            </a:ext>
          </a:extLst>
        </xdr:cNvPr>
        <xdr:cNvSpPr/>
      </xdr:nvSpPr>
      <xdr:spPr>
        <a:xfrm>
          <a:off x="0" y="0"/>
          <a:ext cx="11866320" cy="1273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923925</xdr:colOff>
      <xdr:row>42</xdr:row>
      <xdr:rowOff>171450</xdr:rowOff>
    </xdr:to>
    <xdr:sp macro="" textlink="">
      <xdr:nvSpPr>
        <xdr:cNvPr id="11276" name="shapetype_202" hidden="1">
          <a:extLst>
            <a:ext uri="{FF2B5EF4-FFF2-40B4-BE49-F238E27FC236}">
              <a16:creationId xmlns:a16="http://schemas.microsoft.com/office/drawing/2014/main" id="{00000000-0008-0000-0F00-00000C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1274" name="shapetype_202" hidden="1">
          <a:extLst>
            <a:ext uri="{FF2B5EF4-FFF2-40B4-BE49-F238E27FC236}">
              <a16:creationId xmlns:a16="http://schemas.microsoft.com/office/drawing/2014/main" id="{00000000-0008-0000-0F00-00000A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1272" name="shapetype_202" hidden="1">
          <a:extLst>
            <a:ext uri="{FF2B5EF4-FFF2-40B4-BE49-F238E27FC236}">
              <a16:creationId xmlns:a16="http://schemas.microsoft.com/office/drawing/2014/main" id="{00000000-0008-0000-0F00-000008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1270" name="shapetype_202" hidden="1">
          <a:extLst>
            <a:ext uri="{FF2B5EF4-FFF2-40B4-BE49-F238E27FC236}">
              <a16:creationId xmlns:a16="http://schemas.microsoft.com/office/drawing/2014/main" id="{00000000-0008-0000-0F00-000006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1268" name="shapetype_202" hidden="1">
          <a:extLst>
            <a:ext uri="{FF2B5EF4-FFF2-40B4-BE49-F238E27FC236}">
              <a16:creationId xmlns:a16="http://schemas.microsoft.com/office/drawing/2014/main" id="{00000000-0008-0000-0F00-000004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923925</xdr:colOff>
      <xdr:row>42</xdr:row>
      <xdr:rowOff>171450</xdr:rowOff>
    </xdr:to>
    <xdr:sp macro="" textlink="">
      <xdr:nvSpPr>
        <xdr:cNvPr id="11266" name="shapetype_202" hidden="1">
          <a:extLst>
            <a:ext uri="{FF2B5EF4-FFF2-40B4-BE49-F238E27FC236}">
              <a16:creationId xmlns:a16="http://schemas.microsoft.com/office/drawing/2014/main" id="{00000000-0008-0000-0F00-0000022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0</xdr:row>
      <xdr:rowOff>104775</xdr:rowOff>
    </xdr:from>
    <xdr:to>
      <xdr:col>1</xdr:col>
      <xdr:colOff>715822</xdr:colOff>
      <xdr:row>1</xdr:row>
      <xdr:rowOff>295274</xdr:rowOff>
    </xdr:to>
    <xdr:pic>
      <xdr:nvPicPr>
        <xdr:cNvPr id="14" name="Image 13" descr="logo federal.png">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1" cstate="print"/>
        <a:stretch>
          <a:fillRect/>
        </a:stretch>
      </xdr:blipFill>
      <xdr:spPr>
        <a:xfrm>
          <a:off x="714375" y="104775"/>
          <a:ext cx="715822" cy="5619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723899</xdr:colOff>
      <xdr:row>17</xdr:row>
      <xdr:rowOff>190499</xdr:rowOff>
    </xdr:from>
    <xdr:to>
      <xdr:col>9</xdr:col>
      <xdr:colOff>771524</xdr:colOff>
      <xdr:row>27</xdr:row>
      <xdr:rowOff>27836</xdr:rowOff>
    </xdr:to>
    <xdr:pic>
      <xdr:nvPicPr>
        <xdr:cNvPr id="2" name="Image 1" descr="logo federal.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tretch>
          <a:fillRect/>
        </a:stretch>
      </xdr:blipFill>
      <xdr:spPr>
        <a:xfrm>
          <a:off x="5067299" y="3428999"/>
          <a:ext cx="2219325" cy="174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285751</xdr:colOff>
      <xdr:row>1</xdr:row>
      <xdr:rowOff>9526</xdr:rowOff>
    </xdr:from>
    <xdr:to>
      <xdr:col>1</xdr:col>
      <xdr:colOff>1847850</xdr:colOff>
      <xdr:row>5</xdr:row>
      <xdr:rowOff>216715</xdr:rowOff>
    </xdr:to>
    <xdr:pic>
      <xdr:nvPicPr>
        <xdr:cNvPr id="3" name="Image 2" descr="logo federal.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1628776" y="200026"/>
          <a:ext cx="1562099" cy="1226364"/>
        </a:xfrm>
        <a:prstGeom prst="rect">
          <a:avLst/>
        </a:prstGeom>
      </xdr:spPr>
    </xdr:pic>
    <xdr:clientData/>
  </xdr:twoCellAnchor>
  <xdr:twoCellAnchor editAs="oneCell">
    <xdr:from>
      <xdr:col>0</xdr:col>
      <xdr:colOff>47625</xdr:colOff>
      <xdr:row>17</xdr:row>
      <xdr:rowOff>76201</xdr:rowOff>
    </xdr:from>
    <xdr:to>
      <xdr:col>0</xdr:col>
      <xdr:colOff>1257908</xdr:colOff>
      <xdr:row>22</xdr:row>
      <xdr:rowOff>28575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543426"/>
          <a:ext cx="1210283"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68181</xdr:colOff>
      <xdr:row>5</xdr:row>
      <xdr:rowOff>54429</xdr:rowOff>
    </xdr:from>
    <xdr:to>
      <xdr:col>9</xdr:col>
      <xdr:colOff>298221</xdr:colOff>
      <xdr:row>8</xdr:row>
      <xdr:rowOff>44658</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xdr:blipFill>
      <xdr:spPr>
        <a:xfrm>
          <a:off x="9457110" y="2381250"/>
          <a:ext cx="964825" cy="969943"/>
        </a:xfrm>
        <a:prstGeom prst="rect">
          <a:avLst/>
        </a:prstGeom>
        <a:ln w="9360">
          <a:noFill/>
        </a:ln>
      </xdr:spPr>
    </xdr:pic>
    <xdr:clientData/>
  </xdr:twoCellAnchor>
  <xdr:twoCellAnchor editAs="oneCell">
    <xdr:from>
      <xdr:col>1</xdr:col>
      <xdr:colOff>68035</xdr:colOff>
      <xdr:row>1</xdr:row>
      <xdr:rowOff>123235</xdr:rowOff>
    </xdr:from>
    <xdr:to>
      <xdr:col>2</xdr:col>
      <xdr:colOff>190501</xdr:colOff>
      <xdr:row>1</xdr:row>
      <xdr:rowOff>1084673</xdr:rowOff>
    </xdr:to>
    <xdr:pic>
      <xdr:nvPicPr>
        <xdr:cNvPr id="3" name="Image 2" descr="logo federal.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1170214" y="681128"/>
          <a:ext cx="1224644" cy="96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152401</xdr:colOff>
      <xdr:row>0</xdr:row>
      <xdr:rowOff>76200</xdr:rowOff>
    </xdr:from>
    <xdr:to>
      <xdr:col>1</xdr:col>
      <xdr:colOff>643811</xdr:colOff>
      <xdr:row>2</xdr:row>
      <xdr:rowOff>95250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76200"/>
          <a:ext cx="78668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152401</xdr:colOff>
      <xdr:row>0</xdr:row>
      <xdr:rowOff>9526</xdr:rowOff>
    </xdr:from>
    <xdr:to>
      <xdr:col>1</xdr:col>
      <xdr:colOff>542926</xdr:colOff>
      <xdr:row>1</xdr:row>
      <xdr:rowOff>252655</xdr:rowOff>
    </xdr:to>
    <xdr:pic>
      <xdr:nvPicPr>
        <xdr:cNvPr id="2" name="Image 1" descr="logo federal.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52401" y="9526"/>
          <a:ext cx="685800" cy="5384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85727</xdr:colOff>
      <xdr:row>0</xdr:row>
      <xdr:rowOff>19051</xdr:rowOff>
    </xdr:from>
    <xdr:to>
      <xdr:col>1</xdr:col>
      <xdr:colOff>506274</xdr:colOff>
      <xdr:row>1</xdr:row>
      <xdr:rowOff>285750</xdr:rowOff>
    </xdr:to>
    <xdr:pic>
      <xdr:nvPicPr>
        <xdr:cNvPr id="2" name="Image 1" descr="logo federal.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85727" y="19051"/>
          <a:ext cx="715822" cy="5619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10972</xdr:colOff>
      <xdr:row>1</xdr:row>
      <xdr:rowOff>266699</xdr:rowOff>
    </xdr:to>
    <xdr:pic>
      <xdr:nvPicPr>
        <xdr:cNvPr id="2" name="Image 1" descr="logo federal.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314325" y="0"/>
          <a:ext cx="715822" cy="5619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329040</xdr:colOff>
      <xdr:row>67</xdr:row>
      <xdr:rowOff>134790</xdr:rowOff>
    </xdr:to>
    <xdr:sp macro="" textlink="">
      <xdr:nvSpPr>
        <xdr:cNvPr id="3" name="CustomShape 1" hidden="1">
          <a:extLst>
            <a:ext uri="{FF2B5EF4-FFF2-40B4-BE49-F238E27FC236}">
              <a16:creationId xmlns:a16="http://schemas.microsoft.com/office/drawing/2014/main" id="{00000000-0008-0000-0800-000003000000}"/>
            </a:ext>
          </a:extLst>
        </xdr:cNvPr>
        <xdr:cNvSpPr/>
      </xdr:nvSpPr>
      <xdr:spPr>
        <a:xfrm>
          <a:off x="0" y="0"/>
          <a:ext cx="1178316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329040</xdr:colOff>
      <xdr:row>67</xdr:row>
      <xdr:rowOff>134790</xdr:rowOff>
    </xdr:to>
    <xdr:sp macro="" textlink="">
      <xdr:nvSpPr>
        <xdr:cNvPr id="4" name="CustomShape 1" hidden="1">
          <a:extLst>
            <a:ext uri="{FF2B5EF4-FFF2-40B4-BE49-F238E27FC236}">
              <a16:creationId xmlns:a16="http://schemas.microsoft.com/office/drawing/2014/main" id="{00000000-0008-0000-0800-000004000000}"/>
            </a:ext>
          </a:extLst>
        </xdr:cNvPr>
        <xdr:cNvSpPr/>
      </xdr:nvSpPr>
      <xdr:spPr>
        <a:xfrm>
          <a:off x="0" y="0"/>
          <a:ext cx="1178316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329040</xdr:colOff>
      <xdr:row>67</xdr:row>
      <xdr:rowOff>134790</xdr:rowOff>
    </xdr:to>
    <xdr:sp macro="" textlink="">
      <xdr:nvSpPr>
        <xdr:cNvPr id="5" name="CustomShape 1" hidden="1">
          <a:extLst>
            <a:ext uri="{FF2B5EF4-FFF2-40B4-BE49-F238E27FC236}">
              <a16:creationId xmlns:a16="http://schemas.microsoft.com/office/drawing/2014/main" id="{00000000-0008-0000-0800-000005000000}"/>
            </a:ext>
          </a:extLst>
        </xdr:cNvPr>
        <xdr:cNvSpPr/>
      </xdr:nvSpPr>
      <xdr:spPr>
        <a:xfrm>
          <a:off x="0" y="0"/>
          <a:ext cx="1178316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676275</xdr:colOff>
      <xdr:row>47</xdr:row>
      <xdr:rowOff>85725</xdr:rowOff>
    </xdr:to>
    <xdr:sp macro="" textlink="">
      <xdr:nvSpPr>
        <xdr:cNvPr id="4102" name="shapetype_202" hidden="1">
          <a:extLst>
            <a:ext uri="{FF2B5EF4-FFF2-40B4-BE49-F238E27FC236}">
              <a16:creationId xmlns:a16="http://schemas.microsoft.com/office/drawing/2014/main" id="{00000000-0008-0000-0800-000006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676275</xdr:colOff>
      <xdr:row>47</xdr:row>
      <xdr:rowOff>85725</xdr:rowOff>
    </xdr:to>
    <xdr:sp macro="" textlink="">
      <xdr:nvSpPr>
        <xdr:cNvPr id="4100" name="shapetype_202" hidden="1">
          <a:extLst>
            <a:ext uri="{FF2B5EF4-FFF2-40B4-BE49-F238E27FC236}">
              <a16:creationId xmlns:a16="http://schemas.microsoft.com/office/drawing/2014/main" id="{00000000-0008-0000-08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676275</xdr:colOff>
      <xdr:row>47</xdr:row>
      <xdr:rowOff>85725</xdr:rowOff>
    </xdr:to>
    <xdr:sp macro="" textlink="">
      <xdr:nvSpPr>
        <xdr:cNvPr id="4098" name="shapetype_202" hidden="1">
          <a:extLst>
            <a:ext uri="{FF2B5EF4-FFF2-40B4-BE49-F238E27FC236}">
              <a16:creationId xmlns:a16="http://schemas.microsoft.com/office/drawing/2014/main" id="{00000000-0008-0000-08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247650</xdr:colOff>
      <xdr:row>0</xdr:row>
      <xdr:rowOff>66675</xdr:rowOff>
    </xdr:from>
    <xdr:to>
      <xdr:col>1</xdr:col>
      <xdr:colOff>595403</xdr:colOff>
      <xdr:row>1</xdr:row>
      <xdr:rowOff>276225</xdr:rowOff>
    </xdr:to>
    <xdr:pic>
      <xdr:nvPicPr>
        <xdr:cNvPr id="8" name="Image 7" descr="logo federal.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247650" y="66675"/>
          <a:ext cx="643028" cy="504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938880</xdr:colOff>
      <xdr:row>67</xdr:row>
      <xdr:rowOff>148185</xdr:rowOff>
    </xdr:to>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1182564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938880</xdr:colOff>
      <xdr:row>67</xdr:row>
      <xdr:rowOff>148185</xdr:rowOff>
    </xdr:to>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1182564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938880</xdr:colOff>
      <xdr:row>67</xdr:row>
      <xdr:rowOff>148185</xdr:rowOff>
    </xdr:to>
    <xdr:sp macro="" textlink="">
      <xdr:nvSpPr>
        <xdr:cNvPr id="8" name="CustomShape 1" hidden="1">
          <a:extLst>
            <a:ext uri="{FF2B5EF4-FFF2-40B4-BE49-F238E27FC236}">
              <a16:creationId xmlns:a16="http://schemas.microsoft.com/office/drawing/2014/main" id="{00000000-0008-0000-0900-000008000000}"/>
            </a:ext>
          </a:extLst>
        </xdr:cNvPr>
        <xdr:cNvSpPr/>
      </xdr:nvSpPr>
      <xdr:spPr>
        <a:xfrm>
          <a:off x="0" y="0"/>
          <a:ext cx="11825640" cy="126986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485775</xdr:colOff>
      <xdr:row>47</xdr:row>
      <xdr:rowOff>85725</xdr:rowOff>
    </xdr:to>
    <xdr:sp macro="" textlink="">
      <xdr:nvSpPr>
        <xdr:cNvPr id="5126" name="shapetype_202" hidden="1">
          <a:extLst>
            <a:ext uri="{FF2B5EF4-FFF2-40B4-BE49-F238E27FC236}">
              <a16:creationId xmlns:a16="http://schemas.microsoft.com/office/drawing/2014/main" id="{00000000-0008-0000-0900-000006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485775</xdr:colOff>
      <xdr:row>47</xdr:row>
      <xdr:rowOff>85725</xdr:rowOff>
    </xdr:to>
    <xdr:sp macro="" textlink="">
      <xdr:nvSpPr>
        <xdr:cNvPr id="5124" name="shapetype_202" hidden="1">
          <a:extLst>
            <a:ext uri="{FF2B5EF4-FFF2-40B4-BE49-F238E27FC236}">
              <a16:creationId xmlns:a16="http://schemas.microsoft.com/office/drawing/2014/main" id="{00000000-0008-0000-09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485775</xdr:colOff>
      <xdr:row>47</xdr:row>
      <xdr:rowOff>85725</xdr:rowOff>
    </xdr:to>
    <xdr:sp macro="" textlink="">
      <xdr:nvSpPr>
        <xdr:cNvPr id="5122" name="shapetype_202" hidden="1">
          <a:extLst>
            <a:ext uri="{FF2B5EF4-FFF2-40B4-BE49-F238E27FC236}">
              <a16:creationId xmlns:a16="http://schemas.microsoft.com/office/drawing/2014/main" id="{00000000-0008-0000-09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285750</xdr:colOff>
      <xdr:row>0</xdr:row>
      <xdr:rowOff>0</xdr:rowOff>
    </xdr:from>
    <xdr:to>
      <xdr:col>1</xdr:col>
      <xdr:colOff>706297</xdr:colOff>
      <xdr:row>1</xdr:row>
      <xdr:rowOff>266699</xdr:rowOff>
    </xdr:to>
    <xdr:pic>
      <xdr:nvPicPr>
        <xdr:cNvPr id="9" name="Image 8" descr="logo federal.png">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stretch>
          <a:fillRect/>
        </a:stretch>
      </xdr:blipFill>
      <xdr:spPr>
        <a:xfrm>
          <a:off x="285750" y="0"/>
          <a:ext cx="715822" cy="561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DTF/DISCIPLINES/DANSE%20ARTISTIQUE/CONCOURS%20JAZZ/2016/documents/Engagement%20Championnat%20%20jazz%20%202016%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Users/CORA/AppData/Local/Temp/Temp1_outilsrencontreschoregraphiquespourlescomitesregionaux.zip/ANNEXE%202-FICHIER%20INSCRIPTION%20R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DTF/DISCIPLINES/DANSE%20ARTISTIQUE/CONCOURS%20JAZZ/2017/FICHIER%20GESTION%20TRAVAIL/Copie%20de%20Engagement%20ASP%20(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4"/>
      <sheetName val="Accueil"/>
      <sheetName val="Identification"/>
      <sheetName val="Droits de dossard"/>
      <sheetName val="Adresses comités organisateurs"/>
      <sheetName val="Juvénile"/>
      <sheetName val="Junior 1"/>
      <sheetName val="Junior 2"/>
      <sheetName val="Youth"/>
      <sheetName val="Adulte"/>
      <sheetName val="Senior"/>
      <sheetName val="Duo (Youth et Adultes)"/>
      <sheetName val="Groupe juvenile"/>
      <sheetName val="Groupe Junior"/>
      <sheetName val="Groupe Youth"/>
      <sheetName val="Groupe Adul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S CHOREGRAPHIES"/>
      <sheetName val="Feuil2"/>
      <sheetName val="LES LICENCIES"/>
      <sheetName val="Groupe juveni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Identification"/>
      <sheetName val="Droits de dossard"/>
      <sheetName val="Adresses comités organisateurs"/>
      <sheetName val="Juvénille"/>
      <sheetName val="Junior 1"/>
      <sheetName val="Junior 2"/>
      <sheetName val="Youth"/>
      <sheetName val="Adulte"/>
      <sheetName val="Senior"/>
      <sheetName val="Duo (Youth et Adultes)"/>
      <sheetName val="Groupe juvenile"/>
      <sheetName val="Groupe Junior"/>
      <sheetName val="Groupe Youth"/>
      <sheetName val="Groupe Adulte"/>
      <sheetName val="Feuil4"/>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hampion.jazz@ffdanse.fr" TargetMode="External"/><Relationship Id="rId2" Type="http://schemas.openxmlformats.org/officeDocument/2006/relationships/hyperlink" Target="https://ffdanse.fr/index.php/danse-artistique/reglements-et-inscriptions" TargetMode="External"/><Relationship Id="rId1" Type="http://schemas.openxmlformats.org/officeDocument/2006/relationships/hyperlink" Target="mailto:champion.jazz@ffdanse.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41"/>
  <sheetViews>
    <sheetView tabSelected="1" topLeftCell="A8" workbookViewId="0">
      <selection activeCell="G13" sqref="G13:I13"/>
    </sheetView>
  </sheetViews>
  <sheetFormatPr baseColWidth="10" defaultColWidth="9.140625" defaultRowHeight="15" x14ac:dyDescent="0.25"/>
  <cols>
    <col min="1" max="7" width="10.85546875" customWidth="1"/>
    <col min="8" max="8" width="14.5703125" customWidth="1"/>
    <col min="9" max="9" width="15.28515625" customWidth="1"/>
    <col min="10" max="12" width="10.85546875" customWidth="1"/>
    <col min="13" max="13" width="15.85546875" customWidth="1"/>
    <col min="14" max="1025" width="10.855468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397" t="s">
        <v>0</v>
      </c>
      <c r="B4" s="397"/>
      <c r="C4" s="397"/>
      <c r="D4" s="397"/>
      <c r="E4" s="397"/>
      <c r="F4" s="397"/>
      <c r="G4" s="397"/>
      <c r="H4" s="397"/>
      <c r="I4" s="397"/>
      <c r="J4" s="397"/>
      <c r="K4" s="397"/>
      <c r="L4" s="397"/>
      <c r="M4" s="397"/>
    </row>
    <row r="5" spans="1:13" x14ac:dyDescent="0.25">
      <c r="A5" s="1"/>
      <c r="B5" s="1"/>
      <c r="C5" s="1"/>
      <c r="D5" s="1"/>
      <c r="E5" s="1"/>
      <c r="F5" s="1"/>
      <c r="G5" s="1"/>
      <c r="H5" s="1"/>
      <c r="I5" s="1"/>
      <c r="J5" s="1"/>
      <c r="K5" s="1"/>
      <c r="L5" s="1"/>
      <c r="M5" s="1"/>
    </row>
    <row r="6" spans="1:13" ht="21.75" thickBot="1" x14ac:dyDescent="0.4">
      <c r="A6" s="2" t="str">
        <f>CONCATENATE("Vous souhaitez vous inscrire à un championnat sélectif du Championnat de France de Danse Jazz : ",'COORDONNEES DES STRUCTURES'!$C$7,'COORDONNEES DES STRUCTURES'!$D$7)</f>
        <v>Vous souhaitez vous inscrire à un championnat sélectif du Championnat de France de Danse Jazz : 2025 / 2026</v>
      </c>
      <c r="B6" s="1"/>
      <c r="C6" s="1"/>
      <c r="D6" s="1"/>
      <c r="E6" s="1"/>
      <c r="F6" s="1"/>
      <c r="G6" s="1"/>
      <c r="H6" s="1"/>
      <c r="I6" s="343">
        <v>2025</v>
      </c>
      <c r="J6" s="339" t="str">
        <f>"/"&amp; I6+1</f>
        <v>/2026</v>
      </c>
      <c r="K6" s="1"/>
      <c r="L6" s="1"/>
      <c r="M6" s="1"/>
    </row>
    <row r="7" spans="1:13" ht="39.75" customHeight="1" thickTop="1" thickBot="1" x14ac:dyDescent="0.3">
      <c r="A7" s="2"/>
      <c r="B7" s="1"/>
      <c r="C7" s="1"/>
      <c r="D7" s="1"/>
      <c r="E7" s="1"/>
      <c r="F7" s="1"/>
      <c r="G7" s="1"/>
      <c r="H7" s="1"/>
      <c r="I7" s="387" t="s">
        <v>309</v>
      </c>
      <c r="J7" s="386"/>
      <c r="K7" s="1"/>
      <c r="L7" s="1"/>
      <c r="M7" s="1"/>
    </row>
    <row r="8" spans="1:13" ht="16.5" thickTop="1" thickBot="1" x14ac:dyDescent="0.3">
      <c r="A8" s="394" t="s">
        <v>354</v>
      </c>
      <c r="B8" s="395"/>
      <c r="C8" s="395"/>
      <c r="D8" s="395"/>
      <c r="E8" s="395"/>
      <c r="F8" s="395"/>
      <c r="G8" s="395"/>
      <c r="H8" s="395"/>
      <c r="I8" s="395"/>
      <c r="J8" s="395"/>
      <c r="K8" s="395"/>
      <c r="L8" s="395"/>
      <c r="M8" s="396"/>
    </row>
    <row r="9" spans="1:13" ht="15.75" thickTop="1" x14ac:dyDescent="0.25">
      <c r="A9" s="192"/>
      <c r="B9" s="193"/>
      <c r="C9" s="193"/>
      <c r="D9" s="193"/>
      <c r="E9" s="193"/>
      <c r="F9" s="193"/>
      <c r="G9" s="193"/>
      <c r="H9" s="1"/>
      <c r="I9" s="1"/>
      <c r="J9" s="1"/>
      <c r="K9" s="1"/>
      <c r="L9" s="1"/>
      <c r="M9" s="1"/>
    </row>
    <row r="10" spans="1:13" ht="18" x14ac:dyDescent="0.25">
      <c r="A10" s="398" t="s">
        <v>1</v>
      </c>
      <c r="B10" s="398"/>
      <c r="C10" s="398"/>
      <c r="D10" s="398"/>
      <c r="E10" s="398"/>
      <c r="F10" s="398"/>
      <c r="G10" s="398"/>
      <c r="H10" s="398"/>
      <c r="I10" s="398"/>
      <c r="J10" s="398"/>
      <c r="K10" s="398"/>
      <c r="L10" s="398"/>
      <c r="M10" s="398"/>
    </row>
    <row r="11" spans="1:13" ht="18.75" customHeight="1" x14ac:dyDescent="0.25">
      <c r="A11" s="398" t="s">
        <v>276</v>
      </c>
      <c r="B11" s="398"/>
      <c r="C11" s="398"/>
      <c r="D11" s="398"/>
      <c r="E11" s="398"/>
      <c r="F11" s="398"/>
      <c r="G11" s="398"/>
      <c r="H11" s="398"/>
      <c r="I11" s="398"/>
      <c r="J11" s="398"/>
      <c r="K11" s="398"/>
      <c r="L11" s="398"/>
      <c r="M11" s="398"/>
    </row>
    <row r="12" spans="1:13" ht="59.1" customHeight="1" x14ac:dyDescent="0.25">
      <c r="A12" s="401" t="s">
        <v>352</v>
      </c>
      <c r="B12" s="402"/>
      <c r="C12" s="402"/>
      <c r="D12" s="402"/>
      <c r="E12" s="402"/>
      <c r="F12" s="402"/>
      <c r="G12" s="402"/>
      <c r="H12" s="402"/>
      <c r="I12" s="402"/>
      <c r="J12" s="402"/>
      <c r="K12" s="402"/>
      <c r="L12" s="402"/>
      <c r="M12" s="402"/>
    </row>
    <row r="13" spans="1:13" x14ac:dyDescent="0.25">
      <c r="A13" s="397" t="s">
        <v>355</v>
      </c>
      <c r="B13" s="397"/>
      <c r="C13" s="397"/>
      <c r="D13" s="397"/>
      <c r="E13" s="397"/>
      <c r="F13" s="397"/>
      <c r="G13" s="400" t="s">
        <v>2</v>
      </c>
      <c r="H13" s="400"/>
      <c r="I13" s="400"/>
      <c r="J13" s="2"/>
      <c r="K13" s="2"/>
      <c r="L13" s="2"/>
      <c r="M13" s="2"/>
    </row>
    <row r="14" spans="1:13" ht="15.6" customHeight="1" x14ac:dyDescent="0.25">
      <c r="A14" s="405" t="s">
        <v>356</v>
      </c>
      <c r="B14" s="405"/>
      <c r="C14" s="405"/>
      <c r="D14" s="405"/>
      <c r="E14" s="405"/>
      <c r="F14" s="405"/>
      <c r="G14" s="405"/>
      <c r="H14" s="405"/>
      <c r="I14" s="405"/>
      <c r="J14" s="405"/>
      <c r="K14" s="405"/>
      <c r="L14" s="405"/>
      <c r="M14" s="405"/>
    </row>
    <row r="15" spans="1:13" ht="14.1" customHeight="1" x14ac:dyDescent="0.25">
      <c r="A15" s="399" t="s">
        <v>357</v>
      </c>
      <c r="B15" s="399"/>
      <c r="C15" s="399"/>
      <c r="D15" s="399"/>
      <c r="E15" s="399"/>
      <c r="F15" s="399"/>
      <c r="G15" s="399"/>
      <c r="H15" s="399"/>
      <c r="I15" s="399"/>
      <c r="J15" s="399"/>
      <c r="K15" s="399"/>
      <c r="L15" s="399"/>
      <c r="M15" s="399"/>
    </row>
    <row r="16" spans="1:13" x14ac:dyDescent="0.25">
      <c r="A16" s="399"/>
      <c r="B16" s="399"/>
      <c r="C16" s="399"/>
      <c r="D16" s="399"/>
      <c r="E16" s="399"/>
      <c r="F16" s="399"/>
      <c r="G16" s="399"/>
      <c r="H16" s="399"/>
      <c r="I16" s="399"/>
      <c r="J16" s="399"/>
      <c r="K16" s="399"/>
      <c r="L16" s="399"/>
      <c r="M16" s="399"/>
    </row>
    <row r="17" spans="1:13" x14ac:dyDescent="0.25">
      <c r="A17" s="403" t="s">
        <v>3</v>
      </c>
      <c r="B17" s="403"/>
      <c r="C17" s="403"/>
      <c r="D17" s="403"/>
      <c r="E17" s="403"/>
      <c r="F17" s="404" t="s">
        <v>4</v>
      </c>
      <c r="G17" s="404"/>
      <c r="H17" s="404"/>
      <c r="I17" s="404"/>
      <c r="J17" s="404"/>
      <c r="K17" s="404"/>
      <c r="L17" s="1"/>
      <c r="M17" s="1"/>
    </row>
    <row r="18" spans="1:13" s="4" customFormat="1" x14ac:dyDescent="0.25">
      <c r="A18" s="3"/>
      <c r="B18" s="1"/>
      <c r="C18" s="1"/>
      <c r="D18" s="1"/>
      <c r="E18" s="1"/>
      <c r="F18" s="1"/>
      <c r="G18" s="1"/>
      <c r="H18" s="1"/>
      <c r="I18" s="3"/>
      <c r="J18" s="3"/>
      <c r="K18" s="3"/>
      <c r="L18" s="3"/>
      <c r="M18" s="3"/>
    </row>
    <row r="19" spans="1:13" x14ac:dyDescent="0.25">
      <c r="A19" s="5"/>
      <c r="B19" s="6"/>
      <c r="C19" s="6"/>
      <c r="D19" s="6"/>
      <c r="E19" s="6"/>
      <c r="F19" s="6"/>
      <c r="G19" s="6"/>
      <c r="H19" s="6"/>
      <c r="I19" s="1"/>
      <c r="J19" s="1"/>
      <c r="K19" s="1"/>
      <c r="L19" s="1"/>
      <c r="M19" s="1"/>
    </row>
    <row r="20" spans="1:13" x14ac:dyDescent="0.25">
      <c r="A20" s="407" t="s">
        <v>5</v>
      </c>
      <c r="B20" s="407"/>
      <c r="C20" s="407"/>
      <c r="D20" s="407"/>
      <c r="E20" s="407"/>
      <c r="F20" s="1"/>
      <c r="G20" s="1"/>
      <c r="H20" s="1"/>
      <c r="I20" s="1"/>
      <c r="J20" s="1"/>
      <c r="K20" s="1"/>
      <c r="L20" s="1"/>
      <c r="M20" s="1"/>
    </row>
    <row r="21" spans="1:13" x14ac:dyDescent="0.25">
      <c r="A21" s="5" t="s">
        <v>6</v>
      </c>
      <c r="B21" s="5"/>
      <c r="C21" s="5"/>
      <c r="D21" s="5"/>
      <c r="E21" s="5"/>
      <c r="F21" s="5"/>
      <c r="G21" s="5"/>
      <c r="H21" s="5"/>
      <c r="I21" s="400" t="s">
        <v>7</v>
      </c>
      <c r="J21" s="400"/>
      <c r="K21" s="5"/>
      <c r="L21" s="5"/>
      <c r="M21" s="5"/>
    </row>
    <row r="22" spans="1:13" x14ac:dyDescent="0.25">
      <c r="A22" s="1"/>
      <c r="B22" s="1"/>
      <c r="C22" s="1"/>
      <c r="D22" s="1"/>
      <c r="E22" s="1"/>
      <c r="F22" s="1"/>
      <c r="G22" s="1"/>
      <c r="H22" s="1"/>
      <c r="I22" s="1"/>
      <c r="J22" s="1"/>
      <c r="K22" s="1"/>
      <c r="L22" s="1"/>
      <c r="M22" s="1"/>
    </row>
    <row r="23" spans="1:13" x14ac:dyDescent="0.25">
      <c r="A23" s="2" t="s">
        <v>8</v>
      </c>
      <c r="B23" s="1"/>
      <c r="C23" s="1"/>
      <c r="D23" s="1"/>
      <c r="E23" s="1"/>
      <c r="F23" s="1"/>
      <c r="G23" s="1"/>
      <c r="H23" s="1"/>
      <c r="I23" s="1"/>
      <c r="J23" s="1"/>
      <c r="K23" s="1"/>
      <c r="L23" s="1"/>
      <c r="M23" s="1"/>
    </row>
    <row r="24" spans="1:13" x14ac:dyDescent="0.25">
      <c r="A24" s="1"/>
      <c r="B24" s="1"/>
      <c r="C24" s="1"/>
      <c r="D24" s="1"/>
      <c r="E24" s="1"/>
      <c r="F24" s="1"/>
      <c r="G24" s="1"/>
      <c r="H24" s="1"/>
      <c r="I24" s="1"/>
      <c r="J24" s="1"/>
      <c r="K24" s="1"/>
      <c r="L24" s="1"/>
      <c r="M24" s="1"/>
    </row>
    <row r="25" spans="1:13" ht="15.75" x14ac:dyDescent="0.25">
      <c r="A25" s="7" t="s">
        <v>9</v>
      </c>
      <c r="B25" s="1"/>
      <c r="C25" s="1"/>
      <c r="D25" s="1"/>
      <c r="E25" s="1"/>
      <c r="F25" s="1"/>
      <c r="G25" s="1"/>
      <c r="H25" s="1"/>
      <c r="I25" s="1"/>
      <c r="J25" s="1"/>
      <c r="K25" s="1"/>
      <c r="L25" s="1"/>
      <c r="M25" s="1"/>
    </row>
    <row r="26" spans="1:13" ht="15.75" x14ac:dyDescent="0.25">
      <c r="A26" s="7" t="s">
        <v>10</v>
      </c>
      <c r="B26" s="1"/>
      <c r="C26" s="1"/>
      <c r="D26" s="1"/>
      <c r="E26" s="1"/>
      <c r="F26" s="1"/>
      <c r="G26" s="1"/>
      <c r="H26" s="1"/>
      <c r="I26" s="1"/>
      <c r="J26" s="1"/>
      <c r="K26" s="1"/>
      <c r="L26" s="1"/>
      <c r="M26" s="1"/>
    </row>
    <row r="27" spans="1:13" ht="15.75" x14ac:dyDescent="0.25">
      <c r="A27" s="7" t="s">
        <v>11</v>
      </c>
      <c r="B27" s="1"/>
      <c r="C27" s="1"/>
      <c r="D27" s="1"/>
      <c r="E27" s="1"/>
      <c r="F27" s="1"/>
      <c r="G27" s="1"/>
      <c r="H27" s="1"/>
      <c r="I27" s="1"/>
      <c r="J27" s="1"/>
      <c r="K27" s="1"/>
      <c r="L27" s="1"/>
      <c r="M27" s="1"/>
    </row>
    <row r="28" spans="1:13" ht="15.75" x14ac:dyDescent="0.25">
      <c r="A28" s="8"/>
      <c r="B28" s="1"/>
      <c r="C28" s="1"/>
      <c r="D28" s="1"/>
      <c r="E28" s="1"/>
      <c r="F28" s="1"/>
      <c r="G28" s="1"/>
      <c r="H28" s="1"/>
      <c r="I28" s="1"/>
      <c r="J28" s="1"/>
      <c r="K28" s="1"/>
      <c r="L28" s="1"/>
      <c r="M28" s="1"/>
    </row>
    <row r="30" spans="1:13" x14ac:dyDescent="0.25">
      <c r="A30" s="408" t="s">
        <v>12</v>
      </c>
      <c r="B30" s="408"/>
      <c r="C30" s="408"/>
      <c r="D30" s="408"/>
      <c r="E30" s="408"/>
      <c r="F30" s="408"/>
      <c r="G30" s="408"/>
      <c r="H30" s="408"/>
      <c r="I30" s="408"/>
      <c r="J30" s="408"/>
      <c r="K30" s="408"/>
      <c r="L30" s="408"/>
      <c r="M30" s="408"/>
    </row>
    <row r="31" spans="1:13" x14ac:dyDescent="0.25">
      <c r="A31" s="9">
        <v>42994</v>
      </c>
      <c r="B31" s="406" t="s">
        <v>13</v>
      </c>
      <c r="C31" s="406"/>
      <c r="D31" s="406"/>
      <c r="E31" s="406"/>
      <c r="F31" s="406"/>
      <c r="G31" s="406"/>
      <c r="H31" s="406"/>
      <c r="I31" s="406"/>
      <c r="J31" s="406"/>
      <c r="K31" s="406"/>
      <c r="L31" s="406"/>
      <c r="M31" s="406"/>
    </row>
    <row r="32" spans="1:13" x14ac:dyDescent="0.25">
      <c r="A32" s="9">
        <v>43018</v>
      </c>
      <c r="B32" s="406" t="s">
        <v>14</v>
      </c>
      <c r="C32" s="406"/>
      <c r="D32" s="406"/>
      <c r="E32" s="406"/>
      <c r="F32" s="406"/>
      <c r="G32" s="406"/>
      <c r="H32" s="406"/>
      <c r="I32" s="406"/>
      <c r="J32" s="406"/>
      <c r="K32" s="406"/>
      <c r="L32" s="406"/>
      <c r="M32" s="406"/>
    </row>
    <row r="33" spans="1:13" x14ac:dyDescent="0.25">
      <c r="A33" s="9">
        <v>43020</v>
      </c>
      <c r="B33" s="406" t="s">
        <v>15</v>
      </c>
      <c r="C33" s="406"/>
      <c r="D33" s="406"/>
      <c r="E33" s="406"/>
      <c r="F33" s="406"/>
      <c r="G33" s="406"/>
      <c r="H33" s="406"/>
      <c r="I33" s="406"/>
      <c r="J33" s="406"/>
      <c r="K33" s="406"/>
      <c r="L33" s="406"/>
      <c r="M33" s="406"/>
    </row>
    <row r="34" spans="1:13" x14ac:dyDescent="0.25">
      <c r="A34" s="9">
        <v>43024</v>
      </c>
      <c r="B34" s="406" t="s">
        <v>16</v>
      </c>
      <c r="C34" s="406"/>
      <c r="D34" s="406"/>
      <c r="E34" s="406"/>
      <c r="F34" s="406"/>
      <c r="G34" s="406"/>
      <c r="H34" s="406"/>
      <c r="I34" s="406"/>
      <c r="J34" s="406"/>
      <c r="K34" s="406"/>
      <c r="L34" s="406"/>
      <c r="M34" s="406"/>
    </row>
    <row r="35" spans="1:13" x14ac:dyDescent="0.25">
      <c r="A35" s="9">
        <v>43181</v>
      </c>
      <c r="B35" s="10" t="s">
        <v>17</v>
      </c>
      <c r="C35" s="10"/>
      <c r="D35" s="10"/>
      <c r="E35" s="10"/>
      <c r="F35" s="10"/>
      <c r="G35" s="10"/>
      <c r="H35" s="10"/>
      <c r="I35" s="10"/>
      <c r="J35" s="10"/>
      <c r="K35" s="10"/>
      <c r="L35" s="10"/>
      <c r="M35" s="10"/>
    </row>
    <row r="36" spans="1:13" x14ac:dyDescent="0.25">
      <c r="A36" s="11" t="s">
        <v>18</v>
      </c>
      <c r="B36" s="406" t="s">
        <v>19</v>
      </c>
      <c r="C36" s="406"/>
      <c r="D36" s="406"/>
      <c r="E36" s="406"/>
      <c r="F36" s="406"/>
      <c r="G36" s="406"/>
      <c r="H36" s="406"/>
      <c r="I36" s="406"/>
      <c r="J36" s="406"/>
      <c r="K36" s="406"/>
      <c r="L36" s="406"/>
      <c r="M36" s="406"/>
    </row>
    <row r="37" spans="1:13" x14ac:dyDescent="0.25">
      <c r="A37" s="9">
        <v>43720</v>
      </c>
      <c r="B37" s="12" t="s">
        <v>20</v>
      </c>
    </row>
    <row r="38" spans="1:13" x14ac:dyDescent="0.25">
      <c r="A38" s="9">
        <v>44111</v>
      </c>
      <c r="B38" s="12" t="s">
        <v>267</v>
      </c>
    </row>
    <row r="39" spans="1:13" x14ac:dyDescent="0.25">
      <c r="A39" s="9">
        <v>44176</v>
      </c>
      <c r="B39" s="12" t="s">
        <v>275</v>
      </c>
    </row>
    <row r="40" spans="1:13" x14ac:dyDescent="0.25">
      <c r="A40" s="9">
        <v>44587</v>
      </c>
      <c r="B40" s="12" t="s">
        <v>282</v>
      </c>
    </row>
    <row r="41" spans="1:13" x14ac:dyDescent="0.25">
      <c r="A41" s="9">
        <v>44853</v>
      </c>
      <c r="B41" s="12" t="s">
        <v>339</v>
      </c>
    </row>
  </sheetData>
  <sheetProtection algorithmName="SHA-512" hashValue="tYNQJPQu//g0XtpKVCWt81xKhqCutoXUBXXZ0/M9J8u1r/U6hDgGiCbb1+odWr5LD/QYlSN5yk/Lotjq4a8M6Q==" saltValue="aNDSuJAzt4Ldn13r2TFjRg==" spinCount="100000" sheet="1" selectLockedCells="1"/>
  <mergeCells count="19">
    <mergeCell ref="B34:M34"/>
    <mergeCell ref="B36:M36"/>
    <mergeCell ref="A20:E20"/>
    <mergeCell ref="A30:M30"/>
    <mergeCell ref="B31:M31"/>
    <mergeCell ref="B32:M32"/>
    <mergeCell ref="B33:M33"/>
    <mergeCell ref="I21:J21"/>
    <mergeCell ref="A15:M16"/>
    <mergeCell ref="G13:I13"/>
    <mergeCell ref="A12:M12"/>
    <mergeCell ref="A17:E17"/>
    <mergeCell ref="F17:K17"/>
    <mergeCell ref="A14:M14"/>
    <mergeCell ref="A8:M8"/>
    <mergeCell ref="A4:M4"/>
    <mergeCell ref="A10:M10"/>
    <mergeCell ref="A11:M11"/>
    <mergeCell ref="A13:F13"/>
  </mergeCells>
  <hyperlinks>
    <hyperlink ref="G13" r:id="rId1" xr:uid="{00000000-0004-0000-0000-000000000000}"/>
    <hyperlink ref="F17" r:id="rId2" xr:uid="{00000000-0004-0000-0000-000001000000}"/>
    <hyperlink ref="I21" r:id="rId3" xr:uid="{00000000-0004-0000-0000-000002000000}"/>
  </hyperlinks>
  <pageMargins left="0.7" right="0.7" top="0.75" bottom="0.75" header="0.51180555555555496" footer="0.51180555555555496"/>
  <pageSetup paperSize="9" firstPageNumber="0" orientation="portrait" horizontalDpi="300" verticalDpi="3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T44"/>
  <sheetViews>
    <sheetView topLeftCell="J1" workbookViewId="0">
      <selection activeCell="C5" sqref="C5"/>
    </sheetView>
  </sheetViews>
  <sheetFormatPr baseColWidth="10" defaultColWidth="9.140625" defaultRowHeight="15" x14ac:dyDescent="0.25"/>
  <cols>
    <col min="1" max="1" width="4.42578125" customWidth="1"/>
    <col min="2" max="2" width="10.85546875" customWidth="1"/>
    <col min="3" max="3" width="26.7109375" customWidth="1"/>
    <col min="4" max="4" width="20.28515625" customWidth="1"/>
    <col min="5" max="5" width="17.140625" customWidth="1"/>
    <col min="6" max="6" width="20.42578125" customWidth="1"/>
    <col min="7" max="7" width="2.7109375" customWidth="1"/>
    <col min="8" max="8" width="22.140625" customWidth="1"/>
    <col min="9" max="9" width="10.85546875" customWidth="1"/>
    <col min="10" max="10" width="18.7109375" customWidth="1"/>
    <col min="11" max="11" width="19.42578125" customWidth="1"/>
    <col min="12" max="12" width="16.28515625" customWidth="1"/>
    <col min="13" max="14" width="9.7109375" hidden="1" customWidth="1"/>
    <col min="15" max="17" width="10.7109375" hidden="1" customWidth="1"/>
    <col min="18" max="18" width="18.5703125" hidden="1" customWidth="1"/>
    <col min="19" max="20" width="10.7109375" hidden="1" customWidth="1"/>
    <col min="21" max="1025" width="10.85546875" customWidth="1"/>
  </cols>
  <sheetData>
    <row r="1" spans="1:20" ht="23.25" x14ac:dyDescent="0.35">
      <c r="A1" s="476" t="s">
        <v>180</v>
      </c>
      <c r="B1" s="476"/>
      <c r="C1" s="476"/>
      <c r="D1" s="476"/>
      <c r="E1" s="476"/>
      <c r="F1" s="476"/>
      <c r="G1" s="476"/>
      <c r="H1" s="476"/>
      <c r="I1" s="476"/>
      <c r="J1" s="476"/>
      <c r="K1" s="473" t="s">
        <v>202</v>
      </c>
      <c r="L1" s="473"/>
    </row>
    <row r="2" spans="1:20" ht="23.25" x14ac:dyDescent="0.35">
      <c r="A2" s="474" t="s">
        <v>215</v>
      </c>
      <c r="B2" s="474"/>
      <c r="C2" s="474"/>
      <c r="D2" s="474"/>
      <c r="E2" s="474"/>
      <c r="F2" s="474"/>
      <c r="G2" s="474"/>
      <c r="H2" s="474"/>
      <c r="I2" s="474"/>
      <c r="J2" s="474"/>
      <c r="K2" s="62">
        <f>FEUIL1!I8</f>
        <v>9863</v>
      </c>
      <c r="L2" s="63">
        <f>FEUIL1!J8</f>
        <v>39447</v>
      </c>
    </row>
    <row r="3" spans="1:20" ht="20.25" x14ac:dyDescent="0.3">
      <c r="A3" s="477" t="s">
        <v>204</v>
      </c>
      <c r="B3" s="477"/>
      <c r="C3" s="477"/>
      <c r="D3" s="477"/>
      <c r="E3" s="477"/>
      <c r="F3" s="477"/>
      <c r="G3" s="68"/>
      <c r="H3" s="478" t="s">
        <v>210</v>
      </c>
      <c r="I3" s="478"/>
      <c r="J3" s="478"/>
      <c r="K3" s="478"/>
      <c r="L3" s="478"/>
    </row>
    <row r="4" spans="1:20" ht="48" thickBot="1" x14ac:dyDescent="0.3">
      <c r="A4" s="363">
        <f>SUM(M5:M43)</f>
        <v>0</v>
      </c>
      <c r="B4" s="64" t="s">
        <v>205</v>
      </c>
      <c r="C4" s="244" t="s">
        <v>313</v>
      </c>
      <c r="D4" s="244" t="s">
        <v>314</v>
      </c>
      <c r="E4" s="66" t="s">
        <v>315</v>
      </c>
      <c r="F4" s="69" t="s">
        <v>206</v>
      </c>
      <c r="G4" s="70"/>
      <c r="H4" s="71" t="s">
        <v>266</v>
      </c>
      <c r="I4" s="17" t="s">
        <v>211</v>
      </c>
      <c r="J4" s="17" t="s">
        <v>212</v>
      </c>
      <c r="K4" s="17" t="s">
        <v>213</v>
      </c>
      <c r="L4" s="72" t="s">
        <v>214</v>
      </c>
    </row>
    <row r="5" spans="1:20" x14ac:dyDescent="0.25">
      <c r="A5" s="245"/>
      <c r="B5" s="246" t="str">
        <f t="shared" ref="B5:B43" si="0">PROPER($A$2)</f>
        <v>Adulte</v>
      </c>
      <c r="C5" s="248"/>
      <c r="D5" s="248"/>
      <c r="E5" s="295"/>
      <c r="F5" s="296"/>
      <c r="G5" s="276"/>
      <c r="H5" s="289"/>
      <c r="I5" s="290"/>
      <c r="J5" s="289"/>
      <c r="K5" s="289"/>
      <c r="L5" s="289"/>
      <c r="M5">
        <f>IF(AND(C5&lt;&gt;"",D5&lt;&gt;"",E5&gt;0)=TRUE,1,0)</f>
        <v>0</v>
      </c>
      <c r="N5" s="393" t="str">
        <f>IF(E5&lt;&gt;"",TEXT(E5,"aaaa"),"")</f>
        <v/>
      </c>
      <c r="O5" s="393" t="str">
        <f>IF(E5&lt;&gt;"",TEXT(E5,"mm"),"")</f>
        <v/>
      </c>
      <c r="P5" s="393" t="str">
        <f>IF(E5&lt;&gt;"",TEXT(E5,"jj"),"")</f>
        <v/>
      </c>
      <c r="Q5" s="393" t="str">
        <f t="shared" ref="Q5:Q43" si="1">IF($C5&lt;&gt;"",LEFT($C5,3)&amp;"-"&amp;LEFT($D5,2),"")</f>
        <v/>
      </c>
      <c r="R5" s="393" t="str">
        <f>IF(AND(C5&gt;0,D5&gt;0,E5&gt;0,P5&lt;&gt;""),CONCATENATE(N5,O5,P5,"-",Q5),"")</f>
        <v/>
      </c>
      <c r="S5" s="393" t="str">
        <f>IF(AND(D5&gt;0,E5&gt;0,F5&gt;0,Q5&lt;&gt;""),CONCATENATE(O5,P5,Q5,"-",R5),"")</f>
        <v/>
      </c>
      <c r="T5" s="393"/>
    </row>
    <row r="6" spans="1:20" x14ac:dyDescent="0.25">
      <c r="A6" s="251"/>
      <c r="B6" s="252" t="str">
        <f t="shared" si="0"/>
        <v>Adulte</v>
      </c>
      <c r="C6" s="253"/>
      <c r="D6" s="253"/>
      <c r="E6" s="284"/>
      <c r="F6" s="263"/>
      <c r="G6" s="277"/>
      <c r="H6" s="291"/>
      <c r="I6" s="292"/>
      <c r="J6" s="291"/>
      <c r="K6" s="291"/>
      <c r="L6" s="291"/>
      <c r="M6">
        <f t="shared" ref="M6:M43" si="2">IF(AND(C6&lt;&gt;"",D6&lt;&gt;"",E6&gt;0)=TRUE,1,0)</f>
        <v>0</v>
      </c>
      <c r="N6" s="393" t="str">
        <f t="shared" ref="N6:N43" si="3">IF(E6&lt;&gt;"",TEXT(E6,"aaaa"),"")</f>
        <v/>
      </c>
      <c r="O6" s="393" t="str">
        <f t="shared" ref="O6:O43" si="4">IF(E6&lt;&gt;"",TEXT(E6,"mm"),"")</f>
        <v/>
      </c>
      <c r="P6" s="393" t="str">
        <f t="shared" ref="P6:P43" si="5">IF(E6&lt;&gt;"",TEXT(E6,"jj"),"")</f>
        <v/>
      </c>
      <c r="Q6" s="393" t="str">
        <f t="shared" si="1"/>
        <v/>
      </c>
      <c r="R6" s="393" t="str">
        <f t="shared" ref="R6:S43" si="6">IF(AND(M6&gt;0,N6&gt;0,O6&gt;0,P6&lt;&gt;""),CONCATENATE(N6,O6,P6,"-",Q6),"")</f>
        <v/>
      </c>
      <c r="S6" s="393" t="str">
        <f t="shared" si="6"/>
        <v/>
      </c>
      <c r="T6" s="393"/>
    </row>
    <row r="7" spans="1:20" x14ac:dyDescent="0.25">
      <c r="A7" s="251"/>
      <c r="B7" s="252" t="str">
        <f t="shared" si="0"/>
        <v>Adulte</v>
      </c>
      <c r="C7" s="253"/>
      <c r="D7" s="253"/>
      <c r="E7" s="284"/>
      <c r="F7" s="263"/>
      <c r="G7" s="277"/>
      <c r="H7" s="291"/>
      <c r="I7" s="292"/>
      <c r="J7" s="291"/>
      <c r="K7" s="291"/>
      <c r="L7" s="291"/>
      <c r="M7">
        <f t="shared" si="2"/>
        <v>0</v>
      </c>
      <c r="N7" s="393" t="str">
        <f t="shared" si="3"/>
        <v/>
      </c>
      <c r="O7" s="393" t="str">
        <f t="shared" si="4"/>
        <v/>
      </c>
      <c r="P7" s="393" t="str">
        <f t="shared" si="5"/>
        <v/>
      </c>
      <c r="Q7" s="393" t="str">
        <f t="shared" si="1"/>
        <v/>
      </c>
      <c r="R7" s="393" t="str">
        <f t="shared" si="6"/>
        <v/>
      </c>
      <c r="S7" s="393" t="str">
        <f t="shared" si="6"/>
        <v/>
      </c>
      <c r="T7" s="393"/>
    </row>
    <row r="8" spans="1:20" x14ac:dyDescent="0.25">
      <c r="A8" s="251"/>
      <c r="B8" s="252" t="str">
        <f t="shared" si="0"/>
        <v>Adulte</v>
      </c>
      <c r="C8" s="253"/>
      <c r="D8" s="253"/>
      <c r="E8" s="284"/>
      <c r="F8" s="263"/>
      <c r="G8" s="277"/>
      <c r="H8" s="291"/>
      <c r="I8" s="292"/>
      <c r="J8" s="291"/>
      <c r="K8" s="291"/>
      <c r="L8" s="291"/>
      <c r="M8">
        <f t="shared" si="2"/>
        <v>0</v>
      </c>
      <c r="N8" s="393" t="str">
        <f t="shared" si="3"/>
        <v/>
      </c>
      <c r="O8" s="393" t="str">
        <f t="shared" si="4"/>
        <v/>
      </c>
      <c r="P8" s="393" t="str">
        <f t="shared" si="5"/>
        <v/>
      </c>
      <c r="Q8" s="393" t="str">
        <f t="shared" si="1"/>
        <v/>
      </c>
      <c r="R8" s="393" t="str">
        <f t="shared" si="6"/>
        <v/>
      </c>
      <c r="S8" s="393" t="str">
        <f t="shared" si="6"/>
        <v/>
      </c>
      <c r="T8" s="393"/>
    </row>
    <row r="9" spans="1:20" x14ac:dyDescent="0.25">
      <c r="A9" s="251"/>
      <c r="B9" s="252" t="str">
        <f t="shared" si="0"/>
        <v>Adulte</v>
      </c>
      <c r="C9" s="253"/>
      <c r="D9" s="253"/>
      <c r="E9" s="284"/>
      <c r="F9" s="263"/>
      <c r="G9" s="277"/>
      <c r="H9" s="291"/>
      <c r="I9" s="292"/>
      <c r="J9" s="291"/>
      <c r="K9" s="291"/>
      <c r="L9" s="291"/>
      <c r="M9">
        <f t="shared" si="2"/>
        <v>0</v>
      </c>
      <c r="N9" s="393" t="str">
        <f t="shared" si="3"/>
        <v/>
      </c>
      <c r="O9" s="393" t="str">
        <f t="shared" si="4"/>
        <v/>
      </c>
      <c r="P9" s="393" t="str">
        <f t="shared" si="5"/>
        <v/>
      </c>
      <c r="Q9" s="393" t="str">
        <f t="shared" si="1"/>
        <v/>
      </c>
      <c r="R9" s="393" t="str">
        <f t="shared" si="6"/>
        <v/>
      </c>
      <c r="S9" s="393" t="str">
        <f t="shared" si="6"/>
        <v/>
      </c>
      <c r="T9" s="393"/>
    </row>
    <row r="10" spans="1:20" x14ac:dyDescent="0.25">
      <c r="A10" s="251"/>
      <c r="B10" s="252" t="str">
        <f t="shared" si="0"/>
        <v>Adulte</v>
      </c>
      <c r="C10" s="253"/>
      <c r="D10" s="253"/>
      <c r="E10" s="284"/>
      <c r="F10" s="263"/>
      <c r="G10" s="277"/>
      <c r="H10" s="291"/>
      <c r="I10" s="292"/>
      <c r="J10" s="291"/>
      <c r="K10" s="291"/>
      <c r="L10" s="291"/>
      <c r="M10">
        <f t="shared" si="2"/>
        <v>0</v>
      </c>
      <c r="N10" s="393" t="str">
        <f t="shared" si="3"/>
        <v/>
      </c>
      <c r="O10" s="393" t="str">
        <f t="shared" si="4"/>
        <v/>
      </c>
      <c r="P10" s="393" t="str">
        <f t="shared" si="5"/>
        <v/>
      </c>
      <c r="Q10" s="393" t="str">
        <f t="shared" si="1"/>
        <v/>
      </c>
      <c r="R10" s="393" t="str">
        <f t="shared" si="6"/>
        <v/>
      </c>
      <c r="S10" s="393" t="str">
        <f t="shared" si="6"/>
        <v/>
      </c>
      <c r="T10" s="393"/>
    </row>
    <row r="11" spans="1:20" x14ac:dyDescent="0.25">
      <c r="A11" s="251"/>
      <c r="B11" s="252" t="str">
        <f t="shared" si="0"/>
        <v>Adulte</v>
      </c>
      <c r="C11" s="253"/>
      <c r="D11" s="253"/>
      <c r="E11" s="284"/>
      <c r="F11" s="263"/>
      <c r="G11" s="277"/>
      <c r="H11" s="291"/>
      <c r="I11" s="292"/>
      <c r="J11" s="291"/>
      <c r="K11" s="291"/>
      <c r="L11" s="291"/>
      <c r="M11">
        <f t="shared" si="2"/>
        <v>0</v>
      </c>
      <c r="N11" s="393" t="str">
        <f t="shared" si="3"/>
        <v/>
      </c>
      <c r="O11" s="393" t="str">
        <f t="shared" si="4"/>
        <v/>
      </c>
      <c r="P11" s="393" t="str">
        <f t="shared" si="5"/>
        <v/>
      </c>
      <c r="Q11" s="393" t="str">
        <f t="shared" si="1"/>
        <v/>
      </c>
      <c r="R11" s="393" t="str">
        <f t="shared" si="6"/>
        <v/>
      </c>
      <c r="S11" s="393" t="str">
        <f t="shared" si="6"/>
        <v/>
      </c>
      <c r="T11" s="393"/>
    </row>
    <row r="12" spans="1:20" x14ac:dyDescent="0.25">
      <c r="A12" s="251"/>
      <c r="B12" s="252" t="str">
        <f t="shared" si="0"/>
        <v>Adulte</v>
      </c>
      <c r="C12" s="253"/>
      <c r="D12" s="253"/>
      <c r="E12" s="284"/>
      <c r="F12" s="263"/>
      <c r="G12" s="277"/>
      <c r="H12" s="291"/>
      <c r="I12" s="292"/>
      <c r="J12" s="291"/>
      <c r="K12" s="291"/>
      <c r="L12" s="291"/>
      <c r="M12">
        <f t="shared" si="2"/>
        <v>0</v>
      </c>
      <c r="N12" s="393" t="str">
        <f t="shared" si="3"/>
        <v/>
      </c>
      <c r="O12" s="393" t="str">
        <f t="shared" si="4"/>
        <v/>
      </c>
      <c r="P12" s="393" t="str">
        <f t="shared" si="5"/>
        <v/>
      </c>
      <c r="Q12" s="393" t="str">
        <f t="shared" si="1"/>
        <v/>
      </c>
      <c r="R12" s="393" t="str">
        <f t="shared" si="6"/>
        <v/>
      </c>
      <c r="S12" s="393" t="str">
        <f t="shared" si="6"/>
        <v/>
      </c>
      <c r="T12" s="393"/>
    </row>
    <row r="13" spans="1:20" x14ac:dyDescent="0.25">
      <c r="A13" s="251"/>
      <c r="B13" s="252" t="str">
        <f t="shared" si="0"/>
        <v>Adulte</v>
      </c>
      <c r="C13" s="253"/>
      <c r="D13" s="253"/>
      <c r="E13" s="284"/>
      <c r="F13" s="263"/>
      <c r="G13" s="277"/>
      <c r="H13" s="291"/>
      <c r="I13" s="292"/>
      <c r="J13" s="291"/>
      <c r="K13" s="291"/>
      <c r="L13" s="291"/>
      <c r="M13">
        <f t="shared" si="2"/>
        <v>0</v>
      </c>
      <c r="N13" s="393" t="str">
        <f t="shared" si="3"/>
        <v/>
      </c>
      <c r="O13" s="393" t="str">
        <f t="shared" si="4"/>
        <v/>
      </c>
      <c r="P13" s="393" t="str">
        <f t="shared" si="5"/>
        <v/>
      </c>
      <c r="Q13" s="393" t="str">
        <f t="shared" si="1"/>
        <v/>
      </c>
      <c r="R13" s="393" t="str">
        <f t="shared" si="6"/>
        <v/>
      </c>
      <c r="S13" s="393" t="str">
        <f t="shared" si="6"/>
        <v/>
      </c>
      <c r="T13" s="393"/>
    </row>
    <row r="14" spans="1:20" x14ac:dyDescent="0.25">
      <c r="A14" s="251"/>
      <c r="B14" s="252" t="str">
        <f t="shared" si="0"/>
        <v>Adulte</v>
      </c>
      <c r="C14" s="253"/>
      <c r="D14" s="253"/>
      <c r="E14" s="284"/>
      <c r="F14" s="263"/>
      <c r="G14" s="277"/>
      <c r="H14" s="291"/>
      <c r="I14" s="292"/>
      <c r="J14" s="291"/>
      <c r="K14" s="291"/>
      <c r="L14" s="291"/>
      <c r="M14">
        <f t="shared" si="2"/>
        <v>0</v>
      </c>
      <c r="N14" s="393" t="str">
        <f t="shared" si="3"/>
        <v/>
      </c>
      <c r="O14" s="393" t="str">
        <f t="shared" si="4"/>
        <v/>
      </c>
      <c r="P14" s="393" t="str">
        <f t="shared" si="5"/>
        <v/>
      </c>
      <c r="Q14" s="393" t="str">
        <f t="shared" si="1"/>
        <v/>
      </c>
      <c r="R14" s="393" t="str">
        <f t="shared" si="6"/>
        <v/>
      </c>
      <c r="S14" s="393" t="str">
        <f t="shared" si="6"/>
        <v/>
      </c>
      <c r="T14" s="393"/>
    </row>
    <row r="15" spans="1:20" x14ac:dyDescent="0.25">
      <c r="A15" s="251"/>
      <c r="B15" s="252" t="str">
        <f t="shared" si="0"/>
        <v>Adulte</v>
      </c>
      <c r="C15" s="253"/>
      <c r="D15" s="253"/>
      <c r="E15" s="284"/>
      <c r="F15" s="263"/>
      <c r="G15" s="277"/>
      <c r="H15" s="291"/>
      <c r="I15" s="292"/>
      <c r="J15" s="291"/>
      <c r="K15" s="291"/>
      <c r="L15" s="291"/>
      <c r="M15">
        <f t="shared" si="2"/>
        <v>0</v>
      </c>
      <c r="N15" s="393" t="str">
        <f t="shared" si="3"/>
        <v/>
      </c>
      <c r="O15" s="393" t="str">
        <f t="shared" si="4"/>
        <v/>
      </c>
      <c r="P15" s="393" t="str">
        <f t="shared" si="5"/>
        <v/>
      </c>
      <c r="Q15" s="393" t="str">
        <f t="shared" si="1"/>
        <v/>
      </c>
      <c r="R15" s="393" t="str">
        <f t="shared" si="6"/>
        <v/>
      </c>
      <c r="S15" s="393" t="str">
        <f t="shared" si="6"/>
        <v/>
      </c>
      <c r="T15" s="393"/>
    </row>
    <row r="16" spans="1:20" x14ac:dyDescent="0.25">
      <c r="A16" s="251"/>
      <c r="B16" s="252" t="str">
        <f t="shared" si="0"/>
        <v>Adulte</v>
      </c>
      <c r="C16" s="253"/>
      <c r="D16" s="253"/>
      <c r="E16" s="284"/>
      <c r="F16" s="263"/>
      <c r="G16" s="277"/>
      <c r="H16" s="291"/>
      <c r="I16" s="292"/>
      <c r="J16" s="291"/>
      <c r="K16" s="291"/>
      <c r="L16" s="291"/>
      <c r="M16">
        <f t="shared" si="2"/>
        <v>0</v>
      </c>
      <c r="N16" s="393" t="str">
        <f t="shared" si="3"/>
        <v/>
      </c>
      <c r="O16" s="393" t="str">
        <f t="shared" si="4"/>
        <v/>
      </c>
      <c r="P16" s="393" t="str">
        <f t="shared" si="5"/>
        <v/>
      </c>
      <c r="Q16" s="393" t="str">
        <f t="shared" si="1"/>
        <v/>
      </c>
      <c r="R16" s="393" t="str">
        <f t="shared" si="6"/>
        <v/>
      </c>
      <c r="S16" s="393" t="str">
        <f t="shared" si="6"/>
        <v/>
      </c>
      <c r="T16" s="393"/>
    </row>
    <row r="17" spans="1:20" x14ac:dyDescent="0.25">
      <c r="A17" s="251"/>
      <c r="B17" s="252" t="str">
        <f t="shared" si="0"/>
        <v>Adulte</v>
      </c>
      <c r="C17" s="253"/>
      <c r="D17" s="253"/>
      <c r="E17" s="284"/>
      <c r="F17" s="263"/>
      <c r="G17" s="277"/>
      <c r="H17" s="291"/>
      <c r="I17" s="292"/>
      <c r="J17" s="291"/>
      <c r="K17" s="291"/>
      <c r="L17" s="291"/>
      <c r="M17">
        <f t="shared" si="2"/>
        <v>0</v>
      </c>
      <c r="N17" s="393" t="str">
        <f t="shared" si="3"/>
        <v/>
      </c>
      <c r="O17" s="393" t="str">
        <f t="shared" si="4"/>
        <v/>
      </c>
      <c r="P17" s="393" t="str">
        <f t="shared" si="5"/>
        <v/>
      </c>
      <c r="Q17" s="393" t="str">
        <f t="shared" si="1"/>
        <v/>
      </c>
      <c r="R17" s="393" t="str">
        <f t="shared" si="6"/>
        <v/>
      </c>
      <c r="S17" s="393" t="str">
        <f t="shared" si="6"/>
        <v/>
      </c>
      <c r="T17" s="393"/>
    </row>
    <row r="18" spans="1:20" x14ac:dyDescent="0.25">
      <c r="A18" s="251"/>
      <c r="B18" s="252" t="str">
        <f t="shared" si="0"/>
        <v>Adulte</v>
      </c>
      <c r="C18" s="253"/>
      <c r="D18" s="253"/>
      <c r="E18" s="284"/>
      <c r="F18" s="263"/>
      <c r="G18" s="277"/>
      <c r="H18" s="291"/>
      <c r="I18" s="292"/>
      <c r="J18" s="291"/>
      <c r="K18" s="291"/>
      <c r="L18" s="291"/>
      <c r="M18">
        <f t="shared" si="2"/>
        <v>0</v>
      </c>
      <c r="N18" s="393" t="str">
        <f t="shared" si="3"/>
        <v/>
      </c>
      <c r="O18" s="393" t="str">
        <f t="shared" si="4"/>
        <v/>
      </c>
      <c r="P18" s="393" t="str">
        <f t="shared" si="5"/>
        <v/>
      </c>
      <c r="Q18" s="393" t="str">
        <f t="shared" si="1"/>
        <v/>
      </c>
      <c r="R18" s="393" t="str">
        <f t="shared" si="6"/>
        <v/>
      </c>
      <c r="S18" s="393" t="str">
        <f t="shared" si="6"/>
        <v/>
      </c>
      <c r="T18" s="393"/>
    </row>
    <row r="19" spans="1:20" x14ac:dyDescent="0.25">
      <c r="A19" s="251"/>
      <c r="B19" s="252" t="str">
        <f t="shared" si="0"/>
        <v>Adulte</v>
      </c>
      <c r="C19" s="253"/>
      <c r="D19" s="253"/>
      <c r="E19" s="284"/>
      <c r="F19" s="263"/>
      <c r="G19" s="277"/>
      <c r="H19" s="291"/>
      <c r="I19" s="292"/>
      <c r="J19" s="291"/>
      <c r="K19" s="291"/>
      <c r="L19" s="291"/>
      <c r="M19">
        <f t="shared" si="2"/>
        <v>0</v>
      </c>
      <c r="N19" s="393" t="str">
        <f t="shared" si="3"/>
        <v/>
      </c>
      <c r="O19" s="393" t="str">
        <f t="shared" si="4"/>
        <v/>
      </c>
      <c r="P19" s="393" t="str">
        <f t="shared" si="5"/>
        <v/>
      </c>
      <c r="Q19" s="393" t="str">
        <f t="shared" si="1"/>
        <v/>
      </c>
      <c r="R19" s="393" t="str">
        <f t="shared" si="6"/>
        <v/>
      </c>
      <c r="S19" s="393" t="str">
        <f t="shared" si="6"/>
        <v/>
      </c>
      <c r="T19" s="393"/>
    </row>
    <row r="20" spans="1:20" x14ac:dyDescent="0.25">
      <c r="A20" s="251"/>
      <c r="B20" s="252" t="str">
        <f t="shared" si="0"/>
        <v>Adulte</v>
      </c>
      <c r="C20" s="253"/>
      <c r="D20" s="253"/>
      <c r="E20" s="284"/>
      <c r="F20" s="263"/>
      <c r="G20" s="277"/>
      <c r="H20" s="291"/>
      <c r="I20" s="292"/>
      <c r="J20" s="291"/>
      <c r="K20" s="291"/>
      <c r="L20" s="291"/>
      <c r="M20">
        <f t="shared" si="2"/>
        <v>0</v>
      </c>
      <c r="N20" s="393" t="str">
        <f t="shared" si="3"/>
        <v/>
      </c>
      <c r="O20" s="393" t="str">
        <f t="shared" si="4"/>
        <v/>
      </c>
      <c r="P20" s="393" t="str">
        <f t="shared" si="5"/>
        <v/>
      </c>
      <c r="Q20" s="393" t="str">
        <f t="shared" si="1"/>
        <v/>
      </c>
      <c r="R20" s="393" t="str">
        <f t="shared" si="6"/>
        <v/>
      </c>
      <c r="S20" s="393" t="str">
        <f t="shared" si="6"/>
        <v/>
      </c>
      <c r="T20" s="393"/>
    </row>
    <row r="21" spans="1:20" x14ac:dyDescent="0.25">
      <c r="A21" s="251"/>
      <c r="B21" s="252" t="str">
        <f t="shared" si="0"/>
        <v>Adulte</v>
      </c>
      <c r="C21" s="253"/>
      <c r="D21" s="253"/>
      <c r="E21" s="284"/>
      <c r="F21" s="263"/>
      <c r="G21" s="277"/>
      <c r="H21" s="291"/>
      <c r="I21" s="292"/>
      <c r="J21" s="291"/>
      <c r="K21" s="291"/>
      <c r="L21" s="291"/>
      <c r="M21">
        <f t="shared" si="2"/>
        <v>0</v>
      </c>
      <c r="N21" s="393" t="str">
        <f t="shared" si="3"/>
        <v/>
      </c>
      <c r="O21" s="393" t="str">
        <f t="shared" si="4"/>
        <v/>
      </c>
      <c r="P21" s="393" t="str">
        <f t="shared" si="5"/>
        <v/>
      </c>
      <c r="Q21" s="393" t="str">
        <f t="shared" si="1"/>
        <v/>
      </c>
      <c r="R21" s="393" t="str">
        <f t="shared" si="6"/>
        <v/>
      </c>
      <c r="S21" s="393" t="str">
        <f t="shared" si="6"/>
        <v/>
      </c>
      <c r="T21" s="393"/>
    </row>
    <row r="22" spans="1:20" x14ac:dyDescent="0.25">
      <c r="A22" s="251"/>
      <c r="B22" s="252" t="str">
        <f t="shared" si="0"/>
        <v>Adulte</v>
      </c>
      <c r="C22" s="253"/>
      <c r="D22" s="253"/>
      <c r="E22" s="284"/>
      <c r="F22" s="263"/>
      <c r="G22" s="277"/>
      <c r="H22" s="291"/>
      <c r="I22" s="292"/>
      <c r="J22" s="291"/>
      <c r="K22" s="291"/>
      <c r="L22" s="291"/>
      <c r="M22">
        <f t="shared" si="2"/>
        <v>0</v>
      </c>
      <c r="N22" s="393" t="str">
        <f t="shared" si="3"/>
        <v/>
      </c>
      <c r="O22" s="393" t="str">
        <f t="shared" si="4"/>
        <v/>
      </c>
      <c r="P22" s="393" t="str">
        <f t="shared" si="5"/>
        <v/>
      </c>
      <c r="Q22" s="393" t="str">
        <f t="shared" si="1"/>
        <v/>
      </c>
      <c r="R22" s="393" t="str">
        <f t="shared" si="6"/>
        <v/>
      </c>
      <c r="S22" s="393" t="str">
        <f t="shared" si="6"/>
        <v/>
      </c>
      <c r="T22" s="393"/>
    </row>
    <row r="23" spans="1:20" x14ac:dyDescent="0.25">
      <c r="A23" s="251"/>
      <c r="B23" s="252" t="str">
        <f t="shared" si="0"/>
        <v>Adulte</v>
      </c>
      <c r="C23" s="253"/>
      <c r="D23" s="253"/>
      <c r="E23" s="284"/>
      <c r="F23" s="263"/>
      <c r="G23" s="277"/>
      <c r="H23" s="291"/>
      <c r="I23" s="292"/>
      <c r="J23" s="291"/>
      <c r="K23" s="291"/>
      <c r="L23" s="291"/>
      <c r="M23">
        <f t="shared" si="2"/>
        <v>0</v>
      </c>
      <c r="N23" s="393" t="str">
        <f t="shared" si="3"/>
        <v/>
      </c>
      <c r="O23" s="393" t="str">
        <f t="shared" si="4"/>
        <v/>
      </c>
      <c r="P23" s="393" t="str">
        <f t="shared" si="5"/>
        <v/>
      </c>
      <c r="Q23" s="393" t="str">
        <f t="shared" si="1"/>
        <v/>
      </c>
      <c r="R23" s="393" t="str">
        <f t="shared" si="6"/>
        <v/>
      </c>
      <c r="S23" s="393" t="str">
        <f t="shared" si="6"/>
        <v/>
      </c>
      <c r="T23" s="393"/>
    </row>
    <row r="24" spans="1:20" x14ac:dyDescent="0.25">
      <c r="A24" s="251"/>
      <c r="B24" s="252" t="str">
        <f t="shared" si="0"/>
        <v>Adulte</v>
      </c>
      <c r="C24" s="253"/>
      <c r="D24" s="253"/>
      <c r="E24" s="284"/>
      <c r="F24" s="263"/>
      <c r="G24" s="277"/>
      <c r="H24" s="291"/>
      <c r="I24" s="292"/>
      <c r="J24" s="291"/>
      <c r="K24" s="291"/>
      <c r="L24" s="291"/>
      <c r="M24">
        <f t="shared" si="2"/>
        <v>0</v>
      </c>
      <c r="N24" s="393" t="str">
        <f t="shared" si="3"/>
        <v/>
      </c>
      <c r="O24" s="393" t="str">
        <f t="shared" si="4"/>
        <v/>
      </c>
      <c r="P24" s="393" t="str">
        <f t="shared" si="5"/>
        <v/>
      </c>
      <c r="Q24" s="393" t="str">
        <f t="shared" si="1"/>
        <v/>
      </c>
      <c r="R24" s="393" t="str">
        <f t="shared" si="6"/>
        <v/>
      </c>
      <c r="S24" s="393" t="str">
        <f t="shared" si="6"/>
        <v/>
      </c>
      <c r="T24" s="393"/>
    </row>
    <row r="25" spans="1:20" x14ac:dyDescent="0.25">
      <c r="A25" s="251"/>
      <c r="B25" s="252" t="str">
        <f t="shared" si="0"/>
        <v>Adulte</v>
      </c>
      <c r="C25" s="253"/>
      <c r="D25" s="253"/>
      <c r="E25" s="284"/>
      <c r="F25" s="263"/>
      <c r="G25" s="277"/>
      <c r="H25" s="291"/>
      <c r="I25" s="292"/>
      <c r="J25" s="291"/>
      <c r="K25" s="291"/>
      <c r="L25" s="291"/>
      <c r="M25">
        <f t="shared" si="2"/>
        <v>0</v>
      </c>
      <c r="N25" s="393" t="str">
        <f t="shared" si="3"/>
        <v/>
      </c>
      <c r="O25" s="393" t="str">
        <f t="shared" si="4"/>
        <v/>
      </c>
      <c r="P25" s="393" t="str">
        <f t="shared" si="5"/>
        <v/>
      </c>
      <c r="Q25" s="393" t="str">
        <f t="shared" si="1"/>
        <v/>
      </c>
      <c r="R25" s="393" t="str">
        <f t="shared" si="6"/>
        <v/>
      </c>
      <c r="S25" s="393" t="str">
        <f t="shared" si="6"/>
        <v/>
      </c>
      <c r="T25" s="393"/>
    </row>
    <row r="26" spans="1:20" x14ac:dyDescent="0.25">
      <c r="A26" s="251"/>
      <c r="B26" s="252" t="str">
        <f t="shared" si="0"/>
        <v>Adulte</v>
      </c>
      <c r="C26" s="253"/>
      <c r="D26" s="253"/>
      <c r="E26" s="284"/>
      <c r="F26" s="263"/>
      <c r="G26" s="277"/>
      <c r="H26" s="291"/>
      <c r="I26" s="292"/>
      <c r="J26" s="291"/>
      <c r="K26" s="291"/>
      <c r="L26" s="291"/>
      <c r="M26">
        <f t="shared" si="2"/>
        <v>0</v>
      </c>
      <c r="N26" s="393" t="str">
        <f t="shared" si="3"/>
        <v/>
      </c>
      <c r="O26" s="393" t="str">
        <f t="shared" si="4"/>
        <v/>
      </c>
      <c r="P26" s="393" t="str">
        <f t="shared" si="5"/>
        <v/>
      </c>
      <c r="Q26" s="393" t="str">
        <f t="shared" si="1"/>
        <v/>
      </c>
      <c r="R26" s="393" t="str">
        <f t="shared" si="6"/>
        <v/>
      </c>
      <c r="S26" s="393" t="str">
        <f t="shared" si="6"/>
        <v/>
      </c>
      <c r="T26" s="393"/>
    </row>
    <row r="27" spans="1:20" x14ac:dyDescent="0.25">
      <c r="A27" s="251"/>
      <c r="B27" s="252" t="str">
        <f t="shared" si="0"/>
        <v>Adulte</v>
      </c>
      <c r="C27" s="253"/>
      <c r="D27" s="253"/>
      <c r="E27" s="284"/>
      <c r="F27" s="263"/>
      <c r="G27" s="277"/>
      <c r="H27" s="291"/>
      <c r="I27" s="292"/>
      <c r="J27" s="291"/>
      <c r="K27" s="291"/>
      <c r="L27" s="291"/>
      <c r="M27">
        <f t="shared" si="2"/>
        <v>0</v>
      </c>
      <c r="N27" s="393" t="str">
        <f t="shared" si="3"/>
        <v/>
      </c>
      <c r="O27" s="393" t="str">
        <f t="shared" si="4"/>
        <v/>
      </c>
      <c r="P27" s="393" t="str">
        <f t="shared" si="5"/>
        <v/>
      </c>
      <c r="Q27" s="393" t="str">
        <f t="shared" si="1"/>
        <v/>
      </c>
      <c r="R27" s="393" t="str">
        <f t="shared" si="6"/>
        <v/>
      </c>
      <c r="S27" s="393" t="str">
        <f t="shared" si="6"/>
        <v/>
      </c>
      <c r="T27" s="393"/>
    </row>
    <row r="28" spans="1:20" x14ac:dyDescent="0.25">
      <c r="A28" s="251"/>
      <c r="B28" s="252" t="str">
        <f t="shared" si="0"/>
        <v>Adulte</v>
      </c>
      <c r="C28" s="253"/>
      <c r="D28" s="253"/>
      <c r="E28" s="284"/>
      <c r="F28" s="263"/>
      <c r="G28" s="277"/>
      <c r="H28" s="291"/>
      <c r="I28" s="292"/>
      <c r="J28" s="291"/>
      <c r="K28" s="291"/>
      <c r="L28" s="291"/>
      <c r="M28">
        <f t="shared" si="2"/>
        <v>0</v>
      </c>
      <c r="N28" s="393" t="str">
        <f t="shared" si="3"/>
        <v/>
      </c>
      <c r="O28" s="393" t="str">
        <f t="shared" si="4"/>
        <v/>
      </c>
      <c r="P28" s="393" t="str">
        <f t="shared" si="5"/>
        <v/>
      </c>
      <c r="Q28" s="393" t="str">
        <f t="shared" si="1"/>
        <v/>
      </c>
      <c r="R28" s="393" t="str">
        <f t="shared" si="6"/>
        <v/>
      </c>
      <c r="S28" s="393" t="str">
        <f t="shared" si="6"/>
        <v/>
      </c>
      <c r="T28" s="393"/>
    </row>
    <row r="29" spans="1:20" x14ac:dyDescent="0.25">
      <c r="A29" s="251"/>
      <c r="B29" s="252" t="str">
        <f t="shared" si="0"/>
        <v>Adulte</v>
      </c>
      <c r="C29" s="253"/>
      <c r="D29" s="253"/>
      <c r="E29" s="284"/>
      <c r="F29" s="263"/>
      <c r="G29" s="277"/>
      <c r="H29" s="291"/>
      <c r="I29" s="292"/>
      <c r="J29" s="291"/>
      <c r="K29" s="291"/>
      <c r="L29" s="291"/>
      <c r="M29">
        <f t="shared" si="2"/>
        <v>0</v>
      </c>
      <c r="N29" s="393" t="str">
        <f t="shared" si="3"/>
        <v/>
      </c>
      <c r="O29" s="393" t="str">
        <f t="shared" si="4"/>
        <v/>
      </c>
      <c r="P29" s="393" t="str">
        <f t="shared" si="5"/>
        <v/>
      </c>
      <c r="Q29" s="393" t="str">
        <f t="shared" si="1"/>
        <v/>
      </c>
      <c r="R29" s="393" t="str">
        <f t="shared" si="6"/>
        <v/>
      </c>
      <c r="S29" s="393" t="str">
        <f t="shared" si="6"/>
        <v/>
      </c>
      <c r="T29" s="393"/>
    </row>
    <row r="30" spans="1:20" x14ac:dyDescent="0.25">
      <c r="A30" s="251"/>
      <c r="B30" s="252" t="str">
        <f t="shared" si="0"/>
        <v>Adulte</v>
      </c>
      <c r="C30" s="253"/>
      <c r="D30" s="253"/>
      <c r="E30" s="284"/>
      <c r="F30" s="263"/>
      <c r="G30" s="277"/>
      <c r="H30" s="291"/>
      <c r="I30" s="292"/>
      <c r="J30" s="291"/>
      <c r="K30" s="291"/>
      <c r="L30" s="291"/>
      <c r="M30">
        <f t="shared" si="2"/>
        <v>0</v>
      </c>
      <c r="N30" s="393" t="str">
        <f t="shared" si="3"/>
        <v/>
      </c>
      <c r="O30" s="393" t="str">
        <f t="shared" si="4"/>
        <v/>
      </c>
      <c r="P30" s="393" t="str">
        <f t="shared" si="5"/>
        <v/>
      </c>
      <c r="Q30" s="393" t="str">
        <f t="shared" si="1"/>
        <v/>
      </c>
      <c r="R30" s="393" t="str">
        <f t="shared" si="6"/>
        <v/>
      </c>
      <c r="S30" s="393" t="str">
        <f t="shared" si="6"/>
        <v/>
      </c>
      <c r="T30" s="393"/>
    </row>
    <row r="31" spans="1:20" x14ac:dyDescent="0.25">
      <c r="A31" s="251"/>
      <c r="B31" s="252" t="str">
        <f t="shared" si="0"/>
        <v>Adulte</v>
      </c>
      <c r="C31" s="253"/>
      <c r="D31" s="253"/>
      <c r="E31" s="284"/>
      <c r="F31" s="263"/>
      <c r="G31" s="277"/>
      <c r="H31" s="291"/>
      <c r="I31" s="292"/>
      <c r="J31" s="291"/>
      <c r="K31" s="291"/>
      <c r="L31" s="291"/>
      <c r="M31">
        <f t="shared" si="2"/>
        <v>0</v>
      </c>
      <c r="N31" s="393" t="str">
        <f t="shared" si="3"/>
        <v/>
      </c>
      <c r="O31" s="393" t="str">
        <f t="shared" si="4"/>
        <v/>
      </c>
      <c r="P31" s="393" t="str">
        <f t="shared" si="5"/>
        <v/>
      </c>
      <c r="Q31" s="393" t="str">
        <f t="shared" si="1"/>
        <v/>
      </c>
      <c r="R31" s="393" t="str">
        <f t="shared" si="6"/>
        <v/>
      </c>
      <c r="S31" s="393" t="str">
        <f t="shared" si="6"/>
        <v/>
      </c>
      <c r="T31" s="393"/>
    </row>
    <row r="32" spans="1:20" x14ac:dyDescent="0.25">
      <c r="A32" s="251"/>
      <c r="B32" s="252" t="str">
        <f t="shared" si="0"/>
        <v>Adulte</v>
      </c>
      <c r="C32" s="253"/>
      <c r="D32" s="253"/>
      <c r="E32" s="284"/>
      <c r="F32" s="263"/>
      <c r="G32" s="277"/>
      <c r="H32" s="291"/>
      <c r="I32" s="292"/>
      <c r="J32" s="291"/>
      <c r="K32" s="291"/>
      <c r="L32" s="291"/>
      <c r="M32">
        <f t="shared" si="2"/>
        <v>0</v>
      </c>
      <c r="N32" s="393" t="str">
        <f t="shared" si="3"/>
        <v/>
      </c>
      <c r="O32" s="393" t="str">
        <f t="shared" si="4"/>
        <v/>
      </c>
      <c r="P32" s="393" t="str">
        <f t="shared" si="5"/>
        <v/>
      </c>
      <c r="Q32" s="393" t="str">
        <f t="shared" si="1"/>
        <v/>
      </c>
      <c r="R32" s="393" t="str">
        <f t="shared" si="6"/>
        <v/>
      </c>
      <c r="S32" s="393" t="str">
        <f t="shared" si="6"/>
        <v/>
      </c>
      <c r="T32" s="393"/>
    </row>
    <row r="33" spans="1:20" x14ac:dyDescent="0.25">
      <c r="A33" s="251"/>
      <c r="B33" s="252" t="str">
        <f t="shared" si="0"/>
        <v>Adulte</v>
      </c>
      <c r="C33" s="253"/>
      <c r="D33" s="253"/>
      <c r="E33" s="284"/>
      <c r="F33" s="263"/>
      <c r="G33" s="277"/>
      <c r="H33" s="291"/>
      <c r="I33" s="292"/>
      <c r="J33" s="291"/>
      <c r="K33" s="291"/>
      <c r="L33" s="291"/>
      <c r="M33">
        <f t="shared" si="2"/>
        <v>0</v>
      </c>
      <c r="N33" s="393" t="str">
        <f t="shared" si="3"/>
        <v/>
      </c>
      <c r="O33" s="393" t="str">
        <f t="shared" si="4"/>
        <v/>
      </c>
      <c r="P33" s="393" t="str">
        <f t="shared" si="5"/>
        <v/>
      </c>
      <c r="Q33" s="393" t="str">
        <f t="shared" si="1"/>
        <v/>
      </c>
      <c r="R33" s="393" t="str">
        <f t="shared" si="6"/>
        <v/>
      </c>
      <c r="S33" s="393" t="str">
        <f t="shared" si="6"/>
        <v/>
      </c>
      <c r="T33" s="393"/>
    </row>
    <row r="34" spans="1:20" x14ac:dyDescent="0.25">
      <c r="A34" s="251"/>
      <c r="B34" s="252" t="str">
        <f t="shared" si="0"/>
        <v>Adulte</v>
      </c>
      <c r="C34" s="253"/>
      <c r="D34" s="253"/>
      <c r="E34" s="284"/>
      <c r="F34" s="263"/>
      <c r="G34" s="277"/>
      <c r="H34" s="291"/>
      <c r="I34" s="292"/>
      <c r="J34" s="291"/>
      <c r="K34" s="291"/>
      <c r="L34" s="291"/>
      <c r="M34">
        <f t="shared" si="2"/>
        <v>0</v>
      </c>
      <c r="N34" s="393" t="str">
        <f t="shared" si="3"/>
        <v/>
      </c>
      <c r="O34" s="393" t="str">
        <f t="shared" si="4"/>
        <v/>
      </c>
      <c r="P34" s="393" t="str">
        <f t="shared" si="5"/>
        <v/>
      </c>
      <c r="Q34" s="393" t="str">
        <f t="shared" si="1"/>
        <v/>
      </c>
      <c r="R34" s="393" t="str">
        <f t="shared" si="6"/>
        <v/>
      </c>
      <c r="S34" s="393" t="str">
        <f t="shared" si="6"/>
        <v/>
      </c>
      <c r="T34" s="393"/>
    </row>
    <row r="35" spans="1:20" x14ac:dyDescent="0.25">
      <c r="A35" s="251"/>
      <c r="B35" s="252" t="str">
        <f t="shared" si="0"/>
        <v>Adulte</v>
      </c>
      <c r="C35" s="253"/>
      <c r="D35" s="253"/>
      <c r="E35" s="284"/>
      <c r="F35" s="263"/>
      <c r="G35" s="277"/>
      <c r="H35" s="291"/>
      <c r="I35" s="292"/>
      <c r="J35" s="291"/>
      <c r="K35" s="291"/>
      <c r="L35" s="291"/>
      <c r="M35">
        <f t="shared" si="2"/>
        <v>0</v>
      </c>
      <c r="N35" s="393" t="str">
        <f t="shared" si="3"/>
        <v/>
      </c>
      <c r="O35" s="393" t="str">
        <f t="shared" si="4"/>
        <v/>
      </c>
      <c r="P35" s="393" t="str">
        <f t="shared" si="5"/>
        <v/>
      </c>
      <c r="Q35" s="393" t="str">
        <f t="shared" si="1"/>
        <v/>
      </c>
      <c r="R35" s="393" t="str">
        <f t="shared" si="6"/>
        <v/>
      </c>
      <c r="S35" s="393" t="str">
        <f t="shared" si="6"/>
        <v/>
      </c>
      <c r="T35" s="393"/>
    </row>
    <row r="36" spans="1:20" x14ac:dyDescent="0.25">
      <c r="A36" s="251"/>
      <c r="B36" s="252" t="str">
        <f t="shared" si="0"/>
        <v>Adulte</v>
      </c>
      <c r="C36" s="253"/>
      <c r="D36" s="253"/>
      <c r="E36" s="284"/>
      <c r="F36" s="263"/>
      <c r="G36" s="277"/>
      <c r="H36" s="291"/>
      <c r="I36" s="292"/>
      <c r="J36" s="291"/>
      <c r="K36" s="291"/>
      <c r="L36" s="291"/>
      <c r="M36">
        <f t="shared" si="2"/>
        <v>0</v>
      </c>
      <c r="N36" s="393" t="str">
        <f t="shared" si="3"/>
        <v/>
      </c>
      <c r="O36" s="393" t="str">
        <f t="shared" si="4"/>
        <v/>
      </c>
      <c r="P36" s="393" t="str">
        <f t="shared" si="5"/>
        <v/>
      </c>
      <c r="Q36" s="393" t="str">
        <f t="shared" si="1"/>
        <v/>
      </c>
      <c r="R36" s="393" t="str">
        <f t="shared" si="6"/>
        <v/>
      </c>
      <c r="S36" s="393" t="str">
        <f t="shared" si="6"/>
        <v/>
      </c>
      <c r="T36" s="393"/>
    </row>
    <row r="37" spans="1:20" x14ac:dyDescent="0.25">
      <c r="A37" s="251"/>
      <c r="B37" s="252" t="str">
        <f t="shared" si="0"/>
        <v>Adulte</v>
      </c>
      <c r="C37" s="253"/>
      <c r="D37" s="253"/>
      <c r="E37" s="284"/>
      <c r="F37" s="263"/>
      <c r="G37" s="277"/>
      <c r="H37" s="291"/>
      <c r="I37" s="292"/>
      <c r="J37" s="291"/>
      <c r="K37" s="291"/>
      <c r="L37" s="291"/>
      <c r="M37">
        <f t="shared" si="2"/>
        <v>0</v>
      </c>
      <c r="N37" s="393" t="str">
        <f t="shared" si="3"/>
        <v/>
      </c>
      <c r="O37" s="393" t="str">
        <f t="shared" si="4"/>
        <v/>
      </c>
      <c r="P37" s="393" t="str">
        <f t="shared" si="5"/>
        <v/>
      </c>
      <c r="Q37" s="393" t="str">
        <f t="shared" si="1"/>
        <v/>
      </c>
      <c r="R37" s="393" t="str">
        <f t="shared" si="6"/>
        <v/>
      </c>
      <c r="S37" s="393" t="str">
        <f t="shared" si="6"/>
        <v/>
      </c>
      <c r="T37" s="393"/>
    </row>
    <row r="38" spans="1:20" x14ac:dyDescent="0.25">
      <c r="A38" s="251"/>
      <c r="B38" s="252" t="str">
        <f t="shared" si="0"/>
        <v>Adulte</v>
      </c>
      <c r="C38" s="253"/>
      <c r="D38" s="253"/>
      <c r="E38" s="284"/>
      <c r="F38" s="263"/>
      <c r="G38" s="277"/>
      <c r="H38" s="291"/>
      <c r="I38" s="292"/>
      <c r="J38" s="291"/>
      <c r="K38" s="291"/>
      <c r="L38" s="291"/>
      <c r="M38">
        <f t="shared" si="2"/>
        <v>0</v>
      </c>
      <c r="N38" s="393" t="str">
        <f t="shared" si="3"/>
        <v/>
      </c>
      <c r="O38" s="393" t="str">
        <f t="shared" si="4"/>
        <v/>
      </c>
      <c r="P38" s="393" t="str">
        <f t="shared" si="5"/>
        <v/>
      </c>
      <c r="Q38" s="393" t="str">
        <f t="shared" si="1"/>
        <v/>
      </c>
      <c r="R38" s="393" t="str">
        <f t="shared" si="6"/>
        <v/>
      </c>
      <c r="S38" s="393" t="str">
        <f t="shared" si="6"/>
        <v/>
      </c>
      <c r="T38" s="393"/>
    </row>
    <row r="39" spans="1:20" x14ac:dyDescent="0.25">
      <c r="A39" s="251"/>
      <c r="B39" s="252" t="str">
        <f t="shared" si="0"/>
        <v>Adulte</v>
      </c>
      <c r="C39" s="253"/>
      <c r="D39" s="253"/>
      <c r="E39" s="284"/>
      <c r="F39" s="263"/>
      <c r="G39" s="277"/>
      <c r="H39" s="291"/>
      <c r="I39" s="292"/>
      <c r="J39" s="291"/>
      <c r="K39" s="291"/>
      <c r="L39" s="291"/>
      <c r="M39">
        <f t="shared" si="2"/>
        <v>0</v>
      </c>
      <c r="N39" s="393" t="str">
        <f t="shared" si="3"/>
        <v/>
      </c>
      <c r="O39" s="393" t="str">
        <f t="shared" si="4"/>
        <v/>
      </c>
      <c r="P39" s="393" t="str">
        <f t="shared" si="5"/>
        <v/>
      </c>
      <c r="Q39" s="393" t="str">
        <f t="shared" si="1"/>
        <v/>
      </c>
      <c r="R39" s="393" t="str">
        <f t="shared" si="6"/>
        <v/>
      </c>
      <c r="S39" s="393" t="str">
        <f t="shared" si="6"/>
        <v/>
      </c>
      <c r="T39" s="393"/>
    </row>
    <row r="40" spans="1:20" x14ac:dyDescent="0.25">
      <c r="A40" s="251"/>
      <c r="B40" s="252" t="str">
        <f t="shared" si="0"/>
        <v>Adulte</v>
      </c>
      <c r="C40" s="253"/>
      <c r="D40" s="253"/>
      <c r="E40" s="284"/>
      <c r="F40" s="263"/>
      <c r="G40" s="277"/>
      <c r="H40" s="291"/>
      <c r="I40" s="292"/>
      <c r="J40" s="291"/>
      <c r="K40" s="291"/>
      <c r="L40" s="291"/>
      <c r="M40">
        <f t="shared" si="2"/>
        <v>0</v>
      </c>
      <c r="N40" s="393" t="str">
        <f t="shared" si="3"/>
        <v/>
      </c>
      <c r="O40" s="393" t="str">
        <f t="shared" si="4"/>
        <v/>
      </c>
      <c r="P40" s="393" t="str">
        <f t="shared" si="5"/>
        <v/>
      </c>
      <c r="Q40" s="393" t="str">
        <f t="shared" si="1"/>
        <v/>
      </c>
      <c r="R40" s="393" t="str">
        <f t="shared" si="6"/>
        <v/>
      </c>
      <c r="S40" s="393" t="str">
        <f t="shared" si="6"/>
        <v/>
      </c>
      <c r="T40" s="393"/>
    </row>
    <row r="41" spans="1:20" x14ac:dyDescent="0.25">
      <c r="A41" s="251"/>
      <c r="B41" s="252" t="str">
        <f t="shared" si="0"/>
        <v>Adulte</v>
      </c>
      <c r="C41" s="253"/>
      <c r="D41" s="253"/>
      <c r="E41" s="284"/>
      <c r="F41" s="263"/>
      <c r="G41" s="277"/>
      <c r="H41" s="291"/>
      <c r="I41" s="292"/>
      <c r="J41" s="291"/>
      <c r="K41" s="291"/>
      <c r="L41" s="291"/>
      <c r="M41">
        <f t="shared" si="2"/>
        <v>0</v>
      </c>
      <c r="N41" s="393" t="str">
        <f t="shared" si="3"/>
        <v/>
      </c>
      <c r="O41" s="393" t="str">
        <f t="shared" si="4"/>
        <v/>
      </c>
      <c r="P41" s="393" t="str">
        <f t="shared" si="5"/>
        <v/>
      </c>
      <c r="Q41" s="393" t="str">
        <f t="shared" si="1"/>
        <v/>
      </c>
      <c r="R41" s="393" t="str">
        <f t="shared" si="6"/>
        <v/>
      </c>
      <c r="S41" s="393" t="str">
        <f t="shared" si="6"/>
        <v/>
      </c>
      <c r="T41" s="393"/>
    </row>
    <row r="42" spans="1:20" x14ac:dyDescent="0.25">
      <c r="A42" s="251"/>
      <c r="B42" s="252" t="str">
        <f t="shared" si="0"/>
        <v>Adulte</v>
      </c>
      <c r="C42" s="253"/>
      <c r="D42" s="253"/>
      <c r="E42" s="284"/>
      <c r="F42" s="263"/>
      <c r="G42" s="277"/>
      <c r="H42" s="291"/>
      <c r="I42" s="292"/>
      <c r="J42" s="291"/>
      <c r="K42" s="291"/>
      <c r="L42" s="291"/>
      <c r="M42">
        <f t="shared" si="2"/>
        <v>0</v>
      </c>
      <c r="N42" s="393" t="str">
        <f t="shared" si="3"/>
        <v/>
      </c>
      <c r="O42" s="393" t="str">
        <f t="shared" si="4"/>
        <v/>
      </c>
      <c r="P42" s="393" t="str">
        <f t="shared" si="5"/>
        <v/>
      </c>
      <c r="Q42" s="393" t="str">
        <f t="shared" si="1"/>
        <v/>
      </c>
      <c r="R42" s="393" t="str">
        <f t="shared" si="6"/>
        <v/>
      </c>
      <c r="S42" s="393" t="str">
        <f t="shared" si="6"/>
        <v/>
      </c>
      <c r="T42" s="393"/>
    </row>
    <row r="43" spans="1:20" ht="15.75" thickBot="1" x14ac:dyDescent="0.3">
      <c r="A43" s="264"/>
      <c r="B43" s="265" t="str">
        <f t="shared" si="0"/>
        <v>Adulte</v>
      </c>
      <c r="C43" s="266"/>
      <c r="D43" s="266"/>
      <c r="E43" s="287"/>
      <c r="F43" s="268"/>
      <c r="G43" s="278"/>
      <c r="H43" s="293"/>
      <c r="I43" s="294"/>
      <c r="J43" s="293"/>
      <c r="K43" s="293"/>
      <c r="L43" s="293"/>
      <c r="M43">
        <f t="shared" si="2"/>
        <v>0</v>
      </c>
      <c r="N43" s="393" t="str">
        <f t="shared" si="3"/>
        <v/>
      </c>
      <c r="O43" s="393" t="str">
        <f t="shared" si="4"/>
        <v/>
      </c>
      <c r="P43" s="393" t="str">
        <f t="shared" si="5"/>
        <v/>
      </c>
      <c r="Q43" s="393" t="str">
        <f t="shared" si="1"/>
        <v/>
      </c>
      <c r="R43" s="393" t="str">
        <f t="shared" si="6"/>
        <v/>
      </c>
      <c r="S43" s="393" t="str">
        <f t="shared" si="6"/>
        <v/>
      </c>
      <c r="T43" s="393"/>
    </row>
    <row r="44" spans="1:20" x14ac:dyDescent="0.25">
      <c r="N44" s="393"/>
      <c r="O44" s="393"/>
      <c r="P44" s="393"/>
      <c r="Q44" s="393"/>
      <c r="R44" s="393"/>
      <c r="S44" s="393"/>
      <c r="T44" s="393"/>
    </row>
  </sheetData>
  <sheetProtection algorithmName="SHA-512" hashValue="T7Kfe9kS8xpBDEvQUq3OW4Wa9qEJA44eClVvA4nfdnTqw2wJgXCsX3LYkrU8J5MsdkqqCaqcOhTAWaVbF3A2gQ==" saltValue="YyVPcNYkBfWi9g7xfjNCUg==" spinCount="100000" sheet="1" objects="1" scenarios="1" selectLockedCells="1"/>
  <mergeCells count="5">
    <mergeCell ref="A1:J1"/>
    <mergeCell ref="K1:L1"/>
    <mergeCell ref="A2:J2"/>
    <mergeCell ref="A3:F3"/>
    <mergeCell ref="H3:L3"/>
  </mergeCells>
  <dataValidations count="2">
    <dataValidation type="time" allowBlank="1" showInputMessage="1" showErrorMessage="1" error="saisie  non valide_x000a_Prestation de 2 mn maxi " prompt="Ecrire ex 00:01:45" sqref="I5:I43" xr:uid="{00000000-0002-0000-0900-000000000000}">
      <formula1>0</formula1>
      <formula2>0.00138888888888889</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43" xr:uid="{00000000-0002-0000-0900-000001000000}">
      <formula1>$K$2</formula1>
      <formula2>$L$2</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AD104"/>
  <sheetViews>
    <sheetView topLeftCell="G1" workbookViewId="0">
      <selection activeCell="B7" sqref="B7"/>
    </sheetView>
  </sheetViews>
  <sheetFormatPr baseColWidth="10" defaultColWidth="9.140625" defaultRowHeight="15" x14ac:dyDescent="0.25"/>
  <cols>
    <col min="1" max="1" width="10.85546875" customWidth="1"/>
    <col min="2" max="2" width="23.7109375" customWidth="1"/>
    <col min="3" max="3" width="10.85546875" customWidth="1"/>
    <col min="4" max="4" width="8" customWidth="1"/>
    <col min="5" max="5" width="21.7109375" customWidth="1"/>
    <col min="6" max="6" width="19.42578125" customWidth="1"/>
    <col min="7" max="7" width="13.7109375" customWidth="1"/>
    <col min="8" max="8" width="18.28515625" customWidth="1"/>
    <col min="9" max="9" width="18.5703125" customWidth="1"/>
    <col min="10" max="10" width="25.140625" customWidth="1"/>
    <col min="11" max="11" width="13.7109375" customWidth="1"/>
    <col min="12" max="12" width="13.140625" customWidth="1"/>
    <col min="13" max="13" width="14.7109375" customWidth="1"/>
    <col min="14" max="14" width="21.42578125" customWidth="1"/>
    <col min="15" max="15" width="16.7109375" customWidth="1"/>
    <col min="16" max="16" width="15.42578125" customWidth="1"/>
    <col min="17" max="19" width="10.85546875" hidden="1" customWidth="1"/>
    <col min="20" max="20" width="20.85546875" hidden="1" customWidth="1"/>
    <col min="21" max="23" width="10.85546875" hidden="1" customWidth="1"/>
    <col min="24" max="24" width="17.85546875" hidden="1" customWidth="1"/>
    <col min="25" max="30" width="10.85546875" hidden="1" customWidth="1"/>
    <col min="31" max="1035" width="10.85546875" customWidth="1"/>
  </cols>
  <sheetData>
    <row r="1" spans="1:29" ht="28.5" thickBot="1" x14ac:dyDescent="0.45">
      <c r="A1" s="482" t="s">
        <v>216</v>
      </c>
      <c r="B1" s="482"/>
      <c r="C1" s="482"/>
      <c r="D1" s="482"/>
      <c r="E1" s="482"/>
      <c r="F1" s="482"/>
      <c r="G1" s="482"/>
      <c r="H1" s="482"/>
      <c r="I1" s="482"/>
      <c r="J1" s="482"/>
      <c r="K1" s="482"/>
      <c r="L1" s="482"/>
      <c r="M1" s="482"/>
      <c r="N1" s="482"/>
      <c r="O1" s="483" t="s">
        <v>217</v>
      </c>
      <c r="P1" s="483"/>
      <c r="U1" t="s">
        <v>331</v>
      </c>
    </row>
    <row r="2" spans="1:29" ht="28.5" thickBot="1" x14ac:dyDescent="0.45">
      <c r="A2" s="484"/>
      <c r="B2" s="484"/>
      <c r="C2" s="484"/>
      <c r="D2" s="484"/>
      <c r="E2" s="484"/>
      <c r="F2" s="484"/>
      <c r="G2" s="484"/>
      <c r="H2" s="484"/>
      <c r="I2" s="484"/>
      <c r="J2" s="484"/>
      <c r="K2" s="484"/>
      <c r="L2" s="484"/>
      <c r="M2" s="484"/>
      <c r="N2" s="484"/>
      <c r="O2" s="366">
        <f>FEUIL1!$I$10</f>
        <v>39448</v>
      </c>
      <c r="P2" s="367">
        <f>FEUIL1!$J$10</f>
        <v>40543</v>
      </c>
      <c r="U2" t="s">
        <v>277</v>
      </c>
      <c r="V2" t="s">
        <v>278</v>
      </c>
      <c r="W2" t="s">
        <v>279</v>
      </c>
      <c r="X2" s="194" t="s">
        <v>280</v>
      </c>
    </row>
    <row r="3" spans="1:29" ht="16.5" thickTop="1" x14ac:dyDescent="0.25">
      <c r="A3" s="485"/>
      <c r="B3" s="485"/>
      <c r="C3" s="485"/>
      <c r="D3" s="485"/>
      <c r="E3" s="485"/>
      <c r="F3" s="485"/>
      <c r="G3" s="485"/>
      <c r="H3" s="485"/>
      <c r="I3" s="485"/>
      <c r="J3" s="485"/>
      <c r="K3" s="485"/>
      <c r="L3" s="485"/>
      <c r="M3" s="485"/>
      <c r="N3" s="485"/>
      <c r="O3" s="485"/>
      <c r="P3" s="485"/>
      <c r="AA3" s="479" t="s">
        <v>336</v>
      </c>
      <c r="AB3" s="224">
        <f>AB8</f>
        <v>0</v>
      </c>
    </row>
    <row r="4" spans="1:29" ht="15.75" thickBot="1" x14ac:dyDescent="0.3">
      <c r="A4" s="486" t="s">
        <v>218</v>
      </c>
      <c r="B4" s="486"/>
      <c r="C4" s="486"/>
      <c r="D4" s="486"/>
      <c r="E4" s="487" t="s">
        <v>204</v>
      </c>
      <c r="F4" s="487"/>
      <c r="G4" s="487"/>
      <c r="H4" s="487"/>
      <c r="I4" s="488" t="s">
        <v>219</v>
      </c>
      <c r="J4" s="488"/>
      <c r="K4" s="488"/>
      <c r="L4" s="488"/>
      <c r="M4" s="488"/>
      <c r="N4" s="489" t="s">
        <v>220</v>
      </c>
      <c r="O4" s="489"/>
      <c r="P4" s="488" t="s">
        <v>221</v>
      </c>
      <c r="U4" t="s">
        <v>327</v>
      </c>
      <c r="AA4" s="479"/>
    </row>
    <row r="5" spans="1:29" ht="45.75" thickBot="1" x14ac:dyDescent="0.3">
      <c r="A5" s="364">
        <f>AB9</f>
        <v>0</v>
      </c>
      <c r="B5" s="73" t="s">
        <v>222</v>
      </c>
      <c r="C5" s="73" t="s">
        <v>223</v>
      </c>
      <c r="D5" s="17" t="s">
        <v>224</v>
      </c>
      <c r="E5" s="74" t="s">
        <v>225</v>
      </c>
      <c r="F5" s="23" t="s">
        <v>226</v>
      </c>
      <c r="G5" s="23" t="s">
        <v>338</v>
      </c>
      <c r="H5" s="73" t="s">
        <v>206</v>
      </c>
      <c r="I5" s="75" t="s">
        <v>35</v>
      </c>
      <c r="J5" s="71" t="s">
        <v>34</v>
      </c>
      <c r="K5" s="17" t="s">
        <v>206</v>
      </c>
      <c r="L5" s="17" t="s">
        <v>227</v>
      </c>
      <c r="M5" s="73" t="s">
        <v>228</v>
      </c>
      <c r="N5" s="17" t="s">
        <v>212</v>
      </c>
      <c r="O5" s="76" t="s">
        <v>229</v>
      </c>
      <c r="P5" s="488"/>
      <c r="T5" t="s">
        <v>322</v>
      </c>
      <c r="U5" t="s">
        <v>323</v>
      </c>
      <c r="V5" t="s">
        <v>324</v>
      </c>
      <c r="W5" s="350" t="s">
        <v>325</v>
      </c>
      <c r="X5" s="194" t="s">
        <v>326</v>
      </c>
      <c r="Z5" s="350" t="s">
        <v>319</v>
      </c>
      <c r="AA5" s="350" t="s">
        <v>320</v>
      </c>
    </row>
    <row r="6" spans="1:29" ht="15.75" thickBot="1" x14ac:dyDescent="0.3">
      <c r="A6" s="77"/>
      <c r="B6" s="78"/>
      <c r="C6" s="78"/>
      <c r="D6" s="79" t="s">
        <v>230</v>
      </c>
      <c r="E6" s="78"/>
      <c r="F6" s="78"/>
      <c r="G6" s="80"/>
      <c r="H6" s="81"/>
      <c r="I6" s="78"/>
      <c r="J6" s="78"/>
      <c r="K6" s="78"/>
      <c r="L6" s="78"/>
      <c r="M6" s="78"/>
      <c r="N6" s="82"/>
      <c r="O6" s="82"/>
      <c r="P6" s="83"/>
      <c r="AB6" t="s">
        <v>292</v>
      </c>
      <c r="AC6" s="224">
        <f>AB7</f>
        <v>0</v>
      </c>
    </row>
    <row r="7" spans="1:29" ht="17.25" thickTop="1" thickBot="1" x14ac:dyDescent="0.3">
      <c r="A7" s="365">
        <v>1</v>
      </c>
      <c r="B7" s="243"/>
      <c r="C7" s="84"/>
      <c r="D7" s="85"/>
      <c r="E7" s="313"/>
      <c r="F7" s="86"/>
      <c r="G7" s="301"/>
      <c r="H7" s="298"/>
      <c r="I7" s="297"/>
      <c r="J7" s="88"/>
      <c r="K7" s="89"/>
      <c r="L7" s="89"/>
      <c r="M7" s="90"/>
      <c r="N7" s="89"/>
      <c r="O7" s="89"/>
      <c r="P7" s="480"/>
      <c r="S7" s="198"/>
      <c r="T7" s="199" t="s">
        <v>280</v>
      </c>
      <c r="U7" s="200"/>
      <c r="V7" s="200"/>
      <c r="W7" s="200"/>
      <c r="X7" s="201"/>
      <c r="Y7" s="208"/>
      <c r="Z7" s="351">
        <f>SUM(Z8:Z13)</f>
        <v>0</v>
      </c>
      <c r="AA7" s="180">
        <f>SUM(AA8:AA13)</f>
        <v>0</v>
      </c>
      <c r="AB7">
        <f>AA7</f>
        <v>0</v>
      </c>
      <c r="AC7" t="s">
        <v>335</v>
      </c>
    </row>
    <row r="8" spans="1:29" ht="15.75" x14ac:dyDescent="0.25">
      <c r="A8" s="91"/>
      <c r="B8" s="92"/>
      <c r="C8" s="92"/>
      <c r="D8" s="92"/>
      <c r="E8" s="313"/>
      <c r="F8" s="86"/>
      <c r="G8" s="301"/>
      <c r="H8" s="298"/>
      <c r="I8" s="93"/>
      <c r="J8" s="93"/>
      <c r="K8" s="93"/>
      <c r="L8" s="93"/>
      <c r="M8" s="94"/>
      <c r="N8" s="89"/>
      <c r="O8" s="89"/>
      <c r="P8" s="480"/>
      <c r="S8" s="202">
        <v>1</v>
      </c>
      <c r="T8" s="203" t="str">
        <f>IF(YOUTH!R5="","",YOUTH!R5)</f>
        <v/>
      </c>
      <c r="U8" s="180" t="str">
        <f>IF(E7="","",LEFT(E7,3))</f>
        <v/>
      </c>
      <c r="V8" s="180" t="str">
        <f>IF(F7="","",LEFT(F7,2))</f>
        <v/>
      </c>
      <c r="W8" s="180" t="str">
        <f>IF(G7&gt;0,CONCATENATE(TEXT(G7,"aaaa"),TEXT(G7,"mm"),TEXT(G7,"jj")),"")</f>
        <v/>
      </c>
      <c r="X8" s="204" t="str">
        <f>IF(U8&lt;&gt;"",CONCATENATE(W8,"-",U8,"-",V8),"")</f>
        <v/>
      </c>
      <c r="Y8" s="209" t="str">
        <f>IFERROR(VLOOKUP($X8,$T$5:$X$55,1,FALSE),0)</f>
        <v/>
      </c>
      <c r="Z8" s="352">
        <f>IF(OR(Y8=0,Y8=""),0,1)</f>
        <v>0</v>
      </c>
      <c r="AA8" s="180">
        <f>IF(X8&lt;&gt;"",1,0)</f>
        <v>0</v>
      </c>
      <c r="AB8">
        <f>AB7-Z7</f>
        <v>0</v>
      </c>
      <c r="AC8" t="s">
        <v>321</v>
      </c>
    </row>
    <row r="9" spans="1:29" ht="15.75" thickBot="1" x14ac:dyDescent="0.3">
      <c r="A9" s="91"/>
      <c r="B9" s="92"/>
      <c r="C9" s="92"/>
      <c r="D9" s="92"/>
      <c r="E9" s="92"/>
      <c r="F9" s="92"/>
      <c r="G9" s="95"/>
      <c r="H9" s="96"/>
      <c r="I9" s="93"/>
      <c r="J9" s="93"/>
      <c r="K9" s="93"/>
      <c r="L9" s="93"/>
      <c r="M9" s="97"/>
      <c r="N9" s="98"/>
      <c r="O9" s="98"/>
      <c r="P9" s="99"/>
      <c r="S9" s="202">
        <v>2</v>
      </c>
      <c r="T9" s="180" t="str">
        <f>IF(YOUTH!R6="","",YOUTH!R6)</f>
        <v/>
      </c>
      <c r="U9" s="180" t="str">
        <f>IF(E8="","",LEFT(E8,3))</f>
        <v/>
      </c>
      <c r="V9" s="180" t="str">
        <f>IF(F8="","",LEFT(F8,2))</f>
        <v/>
      </c>
      <c r="W9" s="180" t="str">
        <f>IF(G8&gt;0,CONCATENATE(TEXT(G8,"aaaa"),TEXT(G8,"mm"),TEXT(G8,"jj")),"")</f>
        <v/>
      </c>
      <c r="X9" s="204" t="str">
        <f>IF(U9&lt;&gt;"",CONCATENATE(W9,"-",U9,"-",V9),"")</f>
        <v/>
      </c>
      <c r="Y9" s="209" t="str">
        <f t="shared" ref="Y9:Y13" si="0">IFERROR(VLOOKUP($X9,$T$5:$X$104,1,FALSE),0)</f>
        <v/>
      </c>
      <c r="Z9" s="352">
        <f t="shared" ref="Z9:Z13" si="1">IF(OR(Y9=0,Y9=""),0,1)</f>
        <v>0</v>
      </c>
      <c r="AA9" s="180">
        <f t="shared" ref="AA9:AA13" si="2">IF(X9&lt;&gt;"",1,0)</f>
        <v>0</v>
      </c>
      <c r="AB9">
        <f>INT(AB7/2)</f>
        <v>0</v>
      </c>
      <c r="AC9" t="s">
        <v>333</v>
      </c>
    </row>
    <row r="10" spans="1:29" ht="16.5" thickBot="1" x14ac:dyDescent="0.3">
      <c r="A10" s="365">
        <v>2</v>
      </c>
      <c r="B10" s="243"/>
      <c r="C10" s="84"/>
      <c r="D10" s="85"/>
      <c r="E10" s="313"/>
      <c r="F10" s="86"/>
      <c r="G10" s="301"/>
      <c r="H10" s="298"/>
      <c r="I10" s="87"/>
      <c r="J10" s="88"/>
      <c r="K10" s="89"/>
      <c r="L10" s="89"/>
      <c r="M10" s="100"/>
      <c r="N10" s="89"/>
      <c r="O10" s="89"/>
      <c r="P10" s="481"/>
      <c r="S10" s="202">
        <v>3</v>
      </c>
      <c r="T10" s="180" t="str">
        <f>IF(YOUTH!R7="","",YOUTH!R7)</f>
        <v/>
      </c>
      <c r="U10" s="180" t="str">
        <f>IF(E10="","",LEFT(E10,3))</f>
        <v/>
      </c>
      <c r="V10" s="180" t="str">
        <f>IF(F10="","",LEFT(F10,2))</f>
        <v/>
      </c>
      <c r="W10" s="180" t="str">
        <f>IF(G10&gt;0,CONCATENATE(TEXT(G10,"aaaa"),TEXT(G10,"mm"),TEXT(G10,"jj")),"")</f>
        <v/>
      </c>
      <c r="X10" s="204" t="str">
        <f t="shared" ref="X10:X13" si="3">IF(U10&lt;&gt;"",CONCATENATE(W10,"-",U10,"-",V10),"")</f>
        <v/>
      </c>
      <c r="Y10" s="209" t="str">
        <f t="shared" si="0"/>
        <v/>
      </c>
      <c r="Z10" s="352">
        <f t="shared" si="1"/>
        <v>0</v>
      </c>
      <c r="AA10" s="180">
        <f t="shared" si="2"/>
        <v>0</v>
      </c>
    </row>
    <row r="11" spans="1:29" ht="15.75" x14ac:dyDescent="0.25">
      <c r="A11" s="91"/>
      <c r="B11" s="92"/>
      <c r="C11" s="101"/>
      <c r="D11" s="101"/>
      <c r="E11" s="313"/>
      <c r="F11" s="86"/>
      <c r="G11" s="301"/>
      <c r="H11" s="298"/>
      <c r="I11" s="94"/>
      <c r="J11" s="93"/>
      <c r="K11" s="93"/>
      <c r="L11" s="93"/>
      <c r="M11" s="93"/>
      <c r="N11" s="89"/>
      <c r="O11" s="89"/>
      <c r="P11" s="481"/>
      <c r="S11" s="202">
        <v>4</v>
      </c>
      <c r="T11" s="180" t="str">
        <f>IF(YOUTH!R8="","",YOUTH!R8)</f>
        <v/>
      </c>
      <c r="U11" s="180" t="str">
        <f>IF(E11="","",LEFT(E11,3))</f>
        <v/>
      </c>
      <c r="V11" s="180" t="str">
        <f>IF(F11="","",LEFT(F11,2))</f>
        <v/>
      </c>
      <c r="W11" s="180" t="str">
        <f>IF(G11&gt;0,CONCATENATE(TEXT(G11,"aaaa"),TEXT(G11,"mm"),TEXT(G11,"jj")),"")</f>
        <v/>
      </c>
      <c r="X11" s="204" t="str">
        <f t="shared" si="3"/>
        <v/>
      </c>
      <c r="Y11" s="209" t="str">
        <f t="shared" si="0"/>
        <v/>
      </c>
      <c r="Z11" s="352">
        <f t="shared" si="1"/>
        <v>0</v>
      </c>
      <c r="AA11" s="180">
        <f t="shared" si="2"/>
        <v>0</v>
      </c>
    </row>
    <row r="12" spans="1:29" ht="15.75" thickBot="1" x14ac:dyDescent="0.3">
      <c r="A12" s="91"/>
      <c r="B12" s="92"/>
      <c r="C12" s="78"/>
      <c r="D12" s="78"/>
      <c r="E12" s="102"/>
      <c r="F12" s="92"/>
      <c r="G12" s="95"/>
      <c r="H12" s="96"/>
      <c r="I12" s="97"/>
      <c r="J12" s="93"/>
      <c r="K12" s="93"/>
      <c r="L12" s="93"/>
      <c r="M12" s="93"/>
      <c r="N12" s="382"/>
      <c r="O12" s="382"/>
      <c r="P12" s="383"/>
      <c r="S12" s="202">
        <v>5</v>
      </c>
      <c r="T12" s="180" t="str">
        <f>IF(YOUTH!R9="","",YOUTH!R9)</f>
        <v/>
      </c>
      <c r="U12" s="180" t="str">
        <f>IF(E13="","",LEFT(E13,3))</f>
        <v/>
      </c>
      <c r="V12" s="180" t="str">
        <f>IF(F13="","",LEFT(F13,2))</f>
        <v/>
      </c>
      <c r="W12" s="180" t="str">
        <f>IF(G13&gt;0,CONCATENATE(TEXT(G13,"aaaa"),TEXT(G13,"mm"),TEXT(G13,"jj")),"")</f>
        <v/>
      </c>
      <c r="X12" s="204" t="str">
        <f t="shared" si="3"/>
        <v/>
      </c>
      <c r="Y12" s="209" t="str">
        <f t="shared" si="0"/>
        <v/>
      </c>
      <c r="Z12" s="352">
        <f t="shared" si="1"/>
        <v>0</v>
      </c>
      <c r="AA12" s="180">
        <f t="shared" si="2"/>
        <v>0</v>
      </c>
    </row>
    <row r="13" spans="1:29" ht="16.5" thickBot="1" x14ac:dyDescent="0.3">
      <c r="A13" s="365">
        <v>3</v>
      </c>
      <c r="B13" s="243"/>
      <c r="C13" s="84"/>
      <c r="D13" s="103"/>
      <c r="E13" s="313"/>
      <c r="F13" s="86"/>
      <c r="G13" s="301"/>
      <c r="H13" s="298"/>
      <c r="I13" s="87"/>
      <c r="J13" s="88"/>
      <c r="K13" s="89"/>
      <c r="L13" s="89"/>
      <c r="M13" s="100"/>
      <c r="N13" s="89"/>
      <c r="O13" s="89"/>
      <c r="P13" s="480"/>
      <c r="S13" s="202">
        <v>6</v>
      </c>
      <c r="T13" s="180" t="str">
        <f>IF(YOUTH!R10="","",YOUTH!R10)</f>
        <v/>
      </c>
      <c r="U13" s="180" t="str">
        <f>IF(E14="","",LEFT(E14,3))</f>
        <v/>
      </c>
      <c r="V13" s="180" t="str">
        <f>IF(F14="","",LEFT(F14,2))</f>
        <v/>
      </c>
      <c r="W13" s="180" t="str">
        <f>IF(G14&gt;0,CONCATENATE(TEXT(G14,"aaaa"),TEXT(G14,"mm"),TEXT(G14,"jj")),"")</f>
        <v/>
      </c>
      <c r="X13" s="204" t="str">
        <f t="shared" si="3"/>
        <v/>
      </c>
      <c r="Y13" s="209" t="str">
        <f t="shared" si="0"/>
        <v/>
      </c>
      <c r="Z13" s="352">
        <f t="shared" si="1"/>
        <v>0</v>
      </c>
      <c r="AA13" s="180">
        <f t="shared" si="2"/>
        <v>0</v>
      </c>
    </row>
    <row r="14" spans="1:29" ht="15.75" x14ac:dyDescent="0.25">
      <c r="A14" s="91"/>
      <c r="B14" s="92"/>
      <c r="C14" s="92"/>
      <c r="D14" s="101"/>
      <c r="E14" s="313"/>
      <c r="F14" s="86"/>
      <c r="G14" s="301"/>
      <c r="H14" s="298"/>
      <c r="I14" s="94"/>
      <c r="J14" s="94"/>
      <c r="K14" s="93"/>
      <c r="L14" s="93"/>
      <c r="M14" s="94"/>
      <c r="N14" s="89"/>
      <c r="O14" s="89"/>
      <c r="P14" s="480"/>
      <c r="S14" s="202">
        <v>7</v>
      </c>
      <c r="T14" s="180" t="str">
        <f>IF(YOUTH!R11="","",YOUTH!R11)</f>
        <v/>
      </c>
      <c r="U14" s="219"/>
      <c r="V14" s="353"/>
      <c r="W14" s="353"/>
      <c r="X14" s="353"/>
      <c r="Y14" s="353"/>
      <c r="Z14" s="353"/>
      <c r="AA14" s="353"/>
    </row>
    <row r="15" spans="1:29" ht="15.75" thickBot="1" x14ac:dyDescent="0.3">
      <c r="A15" s="104"/>
      <c r="B15" s="105"/>
      <c r="C15" s="105"/>
      <c r="D15" s="105"/>
      <c r="E15" s="106"/>
      <c r="F15" s="105"/>
      <c r="G15" s="107"/>
      <c r="H15" s="108"/>
      <c r="I15" s="109"/>
      <c r="J15" s="109"/>
      <c r="K15" s="109"/>
      <c r="L15" s="109"/>
      <c r="M15" s="109"/>
      <c r="N15" s="384"/>
      <c r="O15" s="384"/>
      <c r="P15" s="385"/>
      <c r="S15" s="202">
        <v>8</v>
      </c>
      <c r="T15" s="180" t="str">
        <f>IF(YOUTH!R12="","",YOUTH!R12)</f>
        <v/>
      </c>
      <c r="U15" s="220"/>
    </row>
    <row r="16" spans="1:29" x14ac:dyDescent="0.25">
      <c r="S16" s="202">
        <v>9</v>
      </c>
      <c r="T16" s="180" t="str">
        <f>IF(YOUTH!R13="","",YOUTH!R13)</f>
        <v/>
      </c>
      <c r="U16" s="220"/>
    </row>
    <row r="17" spans="19:21" x14ac:dyDescent="0.25">
      <c r="S17" s="202">
        <v>10</v>
      </c>
      <c r="T17" s="180" t="str">
        <f>IF(YOUTH!R14="","",YOUTH!R14)</f>
        <v/>
      </c>
      <c r="U17" s="220"/>
    </row>
    <row r="18" spans="19:21" x14ac:dyDescent="0.25">
      <c r="S18" s="202">
        <v>11</v>
      </c>
      <c r="T18" s="180" t="str">
        <f>IF(YOUTH!R15="","",YOUTH!R15)</f>
        <v/>
      </c>
      <c r="U18" s="220"/>
    </row>
    <row r="19" spans="19:21" x14ac:dyDescent="0.25">
      <c r="S19" s="202">
        <v>12</v>
      </c>
      <c r="T19" s="180" t="str">
        <f>IF(YOUTH!R16="","",YOUTH!R16)</f>
        <v/>
      </c>
      <c r="U19" s="220"/>
    </row>
    <row r="20" spans="19:21" x14ac:dyDescent="0.25">
      <c r="S20" s="202">
        <v>13</v>
      </c>
      <c r="T20" s="180" t="str">
        <f>IF(YOUTH!R17="","",YOUTH!R17)</f>
        <v/>
      </c>
      <c r="U20" s="220"/>
    </row>
    <row r="21" spans="19:21" x14ac:dyDescent="0.25">
      <c r="S21" s="202">
        <v>14</v>
      </c>
      <c r="T21" s="180" t="str">
        <f>IF(YOUTH!R18="","",YOUTH!R18)</f>
        <v/>
      </c>
      <c r="U21" s="220"/>
    </row>
    <row r="22" spans="19:21" x14ac:dyDescent="0.25">
      <c r="S22" s="202">
        <v>15</v>
      </c>
      <c r="T22" s="180" t="str">
        <f>IF(YOUTH!R19="","",YOUTH!R19)</f>
        <v/>
      </c>
      <c r="U22" s="220"/>
    </row>
    <row r="23" spans="19:21" x14ac:dyDescent="0.25">
      <c r="S23" s="202">
        <v>16</v>
      </c>
      <c r="T23" s="180" t="str">
        <f>IF(YOUTH!R20="","",YOUTH!R20)</f>
        <v/>
      </c>
      <c r="U23" s="220"/>
    </row>
    <row r="24" spans="19:21" x14ac:dyDescent="0.25">
      <c r="S24" s="202">
        <v>17</v>
      </c>
      <c r="T24" s="180" t="str">
        <f>IF(YOUTH!R21="","",YOUTH!R21)</f>
        <v/>
      </c>
      <c r="U24" s="220"/>
    </row>
    <row r="25" spans="19:21" x14ac:dyDescent="0.25">
      <c r="S25" s="202">
        <v>18</v>
      </c>
      <c r="T25" s="180" t="str">
        <f>IF(YOUTH!R22="","",YOUTH!R22)</f>
        <v/>
      </c>
      <c r="U25" s="220"/>
    </row>
    <row r="26" spans="19:21" x14ac:dyDescent="0.25">
      <c r="S26" s="202">
        <v>19</v>
      </c>
      <c r="T26" s="180" t="str">
        <f>IF(YOUTH!R23="","",YOUTH!R23)</f>
        <v/>
      </c>
      <c r="U26" s="220"/>
    </row>
    <row r="27" spans="19:21" x14ac:dyDescent="0.25">
      <c r="S27" s="202">
        <v>20</v>
      </c>
      <c r="T27" s="180" t="str">
        <f>IF(YOUTH!R24="","",YOUTH!R24)</f>
        <v/>
      </c>
      <c r="U27" s="220"/>
    </row>
    <row r="28" spans="19:21" x14ac:dyDescent="0.25">
      <c r="S28" s="202">
        <v>21</v>
      </c>
      <c r="T28" s="180" t="str">
        <f>IF(YOUTH!R25="","",YOUTH!R25)</f>
        <v/>
      </c>
      <c r="U28" s="220"/>
    </row>
    <row r="29" spans="19:21" x14ac:dyDescent="0.25">
      <c r="S29" s="202">
        <v>22</v>
      </c>
      <c r="T29" s="180" t="str">
        <f>IF(YOUTH!R26="","",YOUTH!R26)</f>
        <v/>
      </c>
      <c r="U29" s="220"/>
    </row>
    <row r="30" spans="19:21" x14ac:dyDescent="0.25">
      <c r="S30" s="202">
        <v>23</v>
      </c>
      <c r="T30" s="180" t="str">
        <f>IF(YOUTH!R27="","",YOUTH!R27)</f>
        <v/>
      </c>
      <c r="U30" s="220"/>
    </row>
    <row r="31" spans="19:21" x14ac:dyDescent="0.25">
      <c r="S31" s="202">
        <v>24</v>
      </c>
      <c r="T31" s="180" t="str">
        <f>IF(YOUTH!R28="","",YOUTH!R28)</f>
        <v/>
      </c>
      <c r="U31" s="220"/>
    </row>
    <row r="32" spans="19:21" x14ac:dyDescent="0.25">
      <c r="S32" s="202">
        <v>25</v>
      </c>
      <c r="T32" s="180" t="str">
        <f>IF(YOUTH!R29="","",YOUTH!R29)</f>
        <v/>
      </c>
      <c r="U32" s="220"/>
    </row>
    <row r="33" spans="19:21" x14ac:dyDescent="0.25">
      <c r="S33" s="202">
        <v>26</v>
      </c>
      <c r="T33" s="180" t="str">
        <f>IF(YOUTH!R30="","",YOUTH!R30)</f>
        <v/>
      </c>
      <c r="U33" s="220"/>
    </row>
    <row r="34" spans="19:21" x14ac:dyDescent="0.25">
      <c r="S34" s="202">
        <v>27</v>
      </c>
      <c r="T34" s="180" t="str">
        <f>IF(YOUTH!R31="","",YOUTH!R31)</f>
        <v/>
      </c>
      <c r="U34" s="220"/>
    </row>
    <row r="35" spans="19:21" x14ac:dyDescent="0.25">
      <c r="S35" s="202">
        <v>28</v>
      </c>
      <c r="T35" s="180" t="str">
        <f>IF(YOUTH!R32="","",YOUTH!R32)</f>
        <v/>
      </c>
      <c r="U35" s="220"/>
    </row>
    <row r="36" spans="19:21" x14ac:dyDescent="0.25">
      <c r="S36" s="202">
        <v>29</v>
      </c>
      <c r="T36" s="180" t="str">
        <f>IF(YOUTH!R33="","",YOUTH!R33)</f>
        <v/>
      </c>
      <c r="U36" s="220"/>
    </row>
    <row r="37" spans="19:21" x14ac:dyDescent="0.25">
      <c r="S37" s="202">
        <v>30</v>
      </c>
      <c r="T37" s="180" t="str">
        <f>IF(YOUTH!R34="","",YOUTH!R34)</f>
        <v/>
      </c>
      <c r="U37" s="220"/>
    </row>
    <row r="38" spans="19:21" x14ac:dyDescent="0.25">
      <c r="S38" s="202">
        <v>31</v>
      </c>
      <c r="T38" s="180" t="str">
        <f>IF(YOUTH!R35="","",YOUTH!R35)</f>
        <v/>
      </c>
      <c r="U38" s="220"/>
    </row>
    <row r="39" spans="19:21" x14ac:dyDescent="0.25">
      <c r="S39" s="202">
        <v>32</v>
      </c>
      <c r="T39" s="180" t="str">
        <f>IF(YOUTH!R36="","",YOUTH!R36)</f>
        <v/>
      </c>
      <c r="U39" s="220"/>
    </row>
    <row r="40" spans="19:21" x14ac:dyDescent="0.25">
      <c r="S40" s="202">
        <v>33</v>
      </c>
      <c r="T40" s="180" t="str">
        <f>IF(YOUTH!R37="","",YOUTH!R37)</f>
        <v/>
      </c>
      <c r="U40" s="220"/>
    </row>
    <row r="41" spans="19:21" x14ac:dyDescent="0.25">
      <c r="S41" s="202">
        <v>34</v>
      </c>
      <c r="T41" s="180" t="str">
        <f>IF(YOUTH!R38="","",YOUTH!R38)</f>
        <v/>
      </c>
      <c r="U41" s="220"/>
    </row>
    <row r="42" spans="19:21" x14ac:dyDescent="0.25">
      <c r="S42" s="202">
        <v>35</v>
      </c>
      <c r="T42" s="180" t="str">
        <f>IF(YOUTH!R39="","",YOUTH!R39)</f>
        <v/>
      </c>
      <c r="U42" s="220"/>
    </row>
    <row r="43" spans="19:21" x14ac:dyDescent="0.25">
      <c r="S43" s="202">
        <v>36</v>
      </c>
      <c r="T43" s="180" t="str">
        <f>IF(YOUTH!R40="","",YOUTH!R40)</f>
        <v/>
      </c>
      <c r="U43" s="220"/>
    </row>
    <row r="44" spans="19:21" x14ac:dyDescent="0.25">
      <c r="S44" s="202">
        <v>37</v>
      </c>
      <c r="T44" s="180" t="str">
        <f>IF(YOUTH!R41="","",YOUTH!R41)</f>
        <v/>
      </c>
      <c r="U44" s="220"/>
    </row>
    <row r="45" spans="19:21" x14ac:dyDescent="0.25">
      <c r="S45" s="202">
        <v>38</v>
      </c>
      <c r="T45" s="180" t="str">
        <f>IF(YOUTH!R42="","",YOUTH!R42)</f>
        <v/>
      </c>
      <c r="U45" s="220"/>
    </row>
    <row r="46" spans="19:21" x14ac:dyDescent="0.25">
      <c r="S46" s="202">
        <v>39</v>
      </c>
      <c r="T46" s="180" t="str">
        <f>IF(YOUTH!R43="","",YOUTH!R43)</f>
        <v/>
      </c>
      <c r="U46" s="220"/>
    </row>
    <row r="47" spans="19:21" x14ac:dyDescent="0.25">
      <c r="S47" s="202">
        <v>40</v>
      </c>
      <c r="T47" s="180" t="str">
        <f>IF(YOUTH!R44="","",YOUTH!R44)</f>
        <v/>
      </c>
      <c r="U47" s="220"/>
    </row>
    <row r="48" spans="19:21" x14ac:dyDescent="0.25">
      <c r="S48" s="202">
        <v>41</v>
      </c>
      <c r="T48" s="180" t="str">
        <f>IF(YOUTH!R45="","",YOUTH!R45)</f>
        <v/>
      </c>
      <c r="U48" s="220"/>
    </row>
    <row r="49" spans="19:21" x14ac:dyDescent="0.25">
      <c r="S49" s="202">
        <v>42</v>
      </c>
      <c r="T49" s="180" t="str">
        <f>IF(YOUTH!R46="","",YOUTH!R46)</f>
        <v/>
      </c>
      <c r="U49" s="220"/>
    </row>
    <row r="50" spans="19:21" x14ac:dyDescent="0.25">
      <c r="S50" s="202">
        <v>43</v>
      </c>
      <c r="T50" s="180" t="str">
        <f>IF(YOUTH!R47="","",YOUTH!R47)</f>
        <v/>
      </c>
      <c r="U50" s="220"/>
    </row>
    <row r="51" spans="19:21" x14ac:dyDescent="0.25">
      <c r="S51" s="202">
        <v>44</v>
      </c>
      <c r="T51" s="180" t="str">
        <f>IF(YOUTH!R48="","",YOUTH!R48)</f>
        <v/>
      </c>
      <c r="U51" s="220"/>
    </row>
    <row r="52" spans="19:21" x14ac:dyDescent="0.25">
      <c r="S52" s="202">
        <v>45</v>
      </c>
      <c r="T52" s="180" t="str">
        <f>IF(YOUTH!R49="","",YOUTH!R49)</f>
        <v/>
      </c>
      <c r="U52" s="220"/>
    </row>
    <row r="53" spans="19:21" x14ac:dyDescent="0.25">
      <c r="S53" s="202">
        <v>46</v>
      </c>
      <c r="T53" s="180" t="str">
        <f>IF(YOUTH!R50="","",YOUTH!R50)</f>
        <v/>
      </c>
      <c r="U53" s="220"/>
    </row>
    <row r="54" spans="19:21" x14ac:dyDescent="0.25">
      <c r="S54" s="202">
        <v>47</v>
      </c>
      <c r="T54" s="180" t="str">
        <f>IF(YOUTH!R51="","",YOUTH!R51)</f>
        <v/>
      </c>
      <c r="U54" s="220"/>
    </row>
    <row r="55" spans="19:21" x14ac:dyDescent="0.25">
      <c r="S55" s="202">
        <v>48</v>
      </c>
      <c r="T55" s="180" t="str">
        <f>IF(YOUTH!R52="","",YOUTH!R52)</f>
        <v/>
      </c>
      <c r="U55" s="220"/>
    </row>
    <row r="56" spans="19:21" x14ac:dyDescent="0.25">
      <c r="S56" s="202">
        <v>49</v>
      </c>
      <c r="T56" s="180" t="str">
        <f>IF(YOUTH!R53="","",YOUTH!R53)</f>
        <v/>
      </c>
      <c r="U56" s="220"/>
    </row>
    <row r="57" spans="19:21" ht="15.75" thickBot="1" x14ac:dyDescent="0.3">
      <c r="S57" s="205">
        <v>50</v>
      </c>
      <c r="T57" s="206" t="str">
        <f>IF(YOUTH!R54="","",YOUTH!R54)</f>
        <v/>
      </c>
      <c r="U57" s="220"/>
    </row>
    <row r="58" spans="19:21" ht="15.75" thickTop="1" x14ac:dyDescent="0.25"/>
    <row r="104" spans="24:24" x14ac:dyDescent="0.25">
      <c r="X104" s="356"/>
    </row>
  </sheetData>
  <sheetProtection algorithmName="SHA-512" hashValue="Q0m2tvmFSgspyqg/8X6ao3C297VPOIyhiFldYs2njlFJgSBfSFxZ8s78sJ0hOmMsLlG9oQIMSUHKGiuXJIY3sg==" saltValue="NefU9/WQCbyD65RjxIxl3w==" spinCount="100000" sheet="1" objects="1" scenarios="1" selectLockedCells="1"/>
  <mergeCells count="13">
    <mergeCell ref="AA3:AA4"/>
    <mergeCell ref="P7:P8"/>
    <mergeCell ref="P10:P11"/>
    <mergeCell ref="P13:P14"/>
    <mergeCell ref="A1:N1"/>
    <mergeCell ref="O1:P1"/>
    <mergeCell ref="A2:N2"/>
    <mergeCell ref="A3:P3"/>
    <mergeCell ref="A4:D4"/>
    <mergeCell ref="E4:H4"/>
    <mergeCell ref="I4:M4"/>
    <mergeCell ref="N4:O4"/>
    <mergeCell ref="P4:P5"/>
  </mergeCells>
  <conditionalFormatting sqref="B7">
    <cfRule type="expression" dxfId="62" priority="2">
      <formula>IF($B7="",IF( OR($E7 &lt;&gt;"",$E8&lt;&gt;""),TRUE,fauxI),FALSE)</formula>
    </cfRule>
  </conditionalFormatting>
  <conditionalFormatting sqref="B10">
    <cfRule type="expression" dxfId="61" priority="1">
      <formula>IF($B10="",IF( OR($E10 &lt;&gt;"",$E11&lt;&gt;""),TRUE,fauxI),FALSE)</formula>
    </cfRule>
  </conditionalFormatting>
  <conditionalFormatting sqref="B13">
    <cfRule type="expression" dxfId="60" priority="14">
      <formula>IF($B13="",IF( OR($E13 &lt;&gt;"",$E14&lt;&gt;""),TRUE,fauxI),FALSE)</formula>
    </cfRule>
  </conditionalFormatting>
  <conditionalFormatting sqref="E7:H8">
    <cfRule type="expression" dxfId="59" priority="11">
      <formula>IF($Z8=1,TRUE,FALSE)</formula>
    </cfRule>
  </conditionalFormatting>
  <conditionalFormatting sqref="E10:H11">
    <cfRule type="expression" dxfId="58" priority="7">
      <formula>IF($Z10=1,TRUE,FALSE)</formula>
    </cfRule>
  </conditionalFormatting>
  <conditionalFormatting sqref="E13:H14">
    <cfRule type="expression" dxfId="57" priority="3">
      <formula>IF($Z12=1,TRUE,FALSE)</formula>
    </cfRule>
  </conditionalFormatting>
  <conditionalFormatting sqref="F7:H8">
    <cfRule type="expression" dxfId="56" priority="12">
      <formula>IF( $Z$5=1,TRUE,FALSE)</formula>
    </cfRule>
  </conditionalFormatting>
  <conditionalFormatting sqref="F10:H11">
    <cfRule type="expression" dxfId="55" priority="8">
      <formula>IF( $Z$5=1,TRUE,FALSE)</formula>
    </cfRule>
  </conditionalFormatting>
  <conditionalFormatting sqref="F13:H14">
    <cfRule type="expression" dxfId="54" priority="4">
      <formula>IF( $Z$5=1,TRUE,FALSE)</formula>
    </cfRule>
  </conditionalFormatting>
  <dataValidations count="6">
    <dataValidation type="custom" allowBlank="1" showInputMessage="1" showErrorMessage="1" error="Ecrire en Majuscule" prompt="Ecrire la 1er lettre en Majuscule" sqref="E9 E12" xr:uid="{00000000-0002-0000-0A00-000000000000}">
      <formula1>EXACT(#REF!,UPPER(#REF!))</formula1>
      <formula2>0</formula2>
    </dataValidation>
    <dataValidation type="textLength" operator="equal" allowBlank="1" showInputMessage="1" showErrorMessage="1" error="Ecrire les 11 chiffre_x000a_ Mettre apostrophe devant  le 0" prompt="Ecrire les 11 chiffre_x000a_ Mettre apostrophe devant  le 0" sqref="K8:K9 H9 K11:K12 H12 K14" xr:uid="{00000000-0002-0000-0A00-000001000000}">
      <formula1>11</formula1>
      <formula2>0</formula2>
    </dataValidation>
    <dataValidation type="list" allowBlank="1" showErrorMessage="1" sqref="D7 D10 D13" xr:uid="{00000000-0002-0000-0A00-000002000000}">
      <formula1>"OUI,NON"</formula1>
      <formula2>0</formula2>
    </dataValidation>
    <dataValidation type="custom" allowBlank="1" showInputMessage="1" showErrorMessage="1" error="Ecrire la 1er lettre en Majuscule" prompt="Ecrire la 1er letrre en Majuscule" sqref="F9 F12" xr:uid="{00000000-0002-0000-0A00-000003000000}">
      <formula1>EXACT(F9,PROPER(F9))</formula1>
      <formula2>0</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G10:G11 G13:G14" xr:uid="{00000000-0002-0000-0A00-000004000000}">
      <formula1>#REF!</formula1>
      <formula2>$I$2</formula2>
    </dataValidation>
    <dataValidation type="time" allowBlank="1" showInputMessage="1" showErrorMessage="1" error="Saisie non valide_x000a_Prestation comprise ente 2 et 3 mn_x000a_ Ecrire ex 00:02:45" prompt="Ecire ex 00:02:45" sqref="C7:C13" xr:uid="{00000000-0002-0000-0A00-000005000000}">
      <formula1>0.00138888888888889</formula1>
      <formula2>0.00208333333333333</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AC104"/>
  <sheetViews>
    <sheetView topLeftCell="I5" zoomScale="122" workbookViewId="0">
      <selection activeCell="F13" sqref="F13"/>
    </sheetView>
  </sheetViews>
  <sheetFormatPr baseColWidth="10" defaultColWidth="9.140625" defaultRowHeight="15" x14ac:dyDescent="0.25"/>
  <cols>
    <col min="1" max="1" width="10.85546875" customWidth="1"/>
    <col min="2" max="2" width="23.7109375" customWidth="1"/>
    <col min="3" max="3" width="10.85546875" customWidth="1"/>
    <col min="4" max="4" width="8" customWidth="1"/>
    <col min="5" max="5" width="21.7109375" customWidth="1"/>
    <col min="6" max="6" width="19.42578125" customWidth="1"/>
    <col min="7" max="7" width="14.42578125" customWidth="1"/>
    <col min="8" max="8" width="14.140625" customWidth="1"/>
    <col min="9" max="9" width="18.5703125" customWidth="1"/>
    <col min="10" max="10" width="25.140625" customWidth="1"/>
    <col min="11" max="11" width="13.7109375" customWidth="1"/>
    <col min="12" max="12" width="13.140625" customWidth="1"/>
    <col min="13" max="13" width="14.7109375" customWidth="1"/>
    <col min="14" max="14" width="21.42578125" customWidth="1"/>
    <col min="15" max="15" width="16.7109375" customWidth="1"/>
    <col min="16" max="16" width="15.42578125" customWidth="1"/>
    <col min="17" max="23" width="10.85546875" hidden="1" customWidth="1"/>
    <col min="24" max="24" width="16.7109375" hidden="1" customWidth="1"/>
    <col min="25" max="29" width="10.85546875" hidden="1" customWidth="1"/>
    <col min="30" max="1035" width="10.85546875" customWidth="1"/>
  </cols>
  <sheetData>
    <row r="1" spans="1:29" ht="28.5" thickBot="1" x14ac:dyDescent="0.45">
      <c r="A1" s="482" t="s">
        <v>231</v>
      </c>
      <c r="B1" s="482"/>
      <c r="C1" s="482"/>
      <c r="D1" s="482"/>
      <c r="E1" s="482"/>
      <c r="F1" s="482"/>
      <c r="G1" s="482"/>
      <c r="H1" s="482"/>
      <c r="I1" s="482"/>
      <c r="J1" s="482"/>
      <c r="K1" s="482"/>
      <c r="L1" s="482"/>
      <c r="M1" s="482"/>
      <c r="N1" s="482"/>
      <c r="O1" s="483" t="s">
        <v>217</v>
      </c>
      <c r="P1" s="483"/>
      <c r="U1" t="s">
        <v>332</v>
      </c>
    </row>
    <row r="2" spans="1:29" ht="28.5" thickBot="1" x14ac:dyDescent="0.45">
      <c r="A2" s="484"/>
      <c r="B2" s="484"/>
      <c r="C2" s="484"/>
      <c r="D2" s="484"/>
      <c r="E2" s="484"/>
      <c r="F2" s="484"/>
      <c r="G2" s="484"/>
      <c r="H2" s="484"/>
      <c r="I2" s="484"/>
      <c r="J2" s="484"/>
      <c r="K2" s="484"/>
      <c r="L2" s="484"/>
      <c r="M2" s="484"/>
      <c r="N2" s="484"/>
      <c r="O2" s="366">
        <f>FEUIL1!$I$11</f>
        <v>9863</v>
      </c>
      <c r="P2" s="367">
        <f>FEUIL1!$J$11</f>
        <v>39447</v>
      </c>
      <c r="U2" t="s">
        <v>277</v>
      </c>
      <c r="V2" t="s">
        <v>278</v>
      </c>
      <c r="W2" t="s">
        <v>279</v>
      </c>
      <c r="X2" s="194" t="s">
        <v>280</v>
      </c>
    </row>
    <row r="3" spans="1:29" ht="16.5" thickTop="1" x14ac:dyDescent="0.25">
      <c r="A3" s="485"/>
      <c r="B3" s="485"/>
      <c r="C3" s="485"/>
      <c r="D3" s="485"/>
      <c r="E3" s="485"/>
      <c r="F3" s="485"/>
      <c r="G3" s="485"/>
      <c r="H3" s="485"/>
      <c r="I3" s="485"/>
      <c r="J3" s="485"/>
      <c r="K3" s="485"/>
      <c r="L3" s="485"/>
      <c r="M3" s="485"/>
      <c r="N3" s="485"/>
      <c r="O3" s="485"/>
      <c r="P3" s="485"/>
      <c r="AA3" s="490" t="s">
        <v>337</v>
      </c>
      <c r="AB3" s="224">
        <f>AB8</f>
        <v>0</v>
      </c>
    </row>
    <row r="4" spans="1:29" ht="15.75" thickBot="1" x14ac:dyDescent="0.3">
      <c r="A4" s="486" t="s">
        <v>218</v>
      </c>
      <c r="B4" s="486"/>
      <c r="C4" s="486"/>
      <c r="D4" s="486"/>
      <c r="E4" s="487" t="s">
        <v>204</v>
      </c>
      <c r="F4" s="487"/>
      <c r="G4" s="487"/>
      <c r="H4" s="487"/>
      <c r="I4" s="488" t="s">
        <v>219</v>
      </c>
      <c r="J4" s="488"/>
      <c r="K4" s="488"/>
      <c r="L4" s="488"/>
      <c r="M4" s="488"/>
      <c r="N4" s="489" t="s">
        <v>220</v>
      </c>
      <c r="O4" s="489"/>
      <c r="P4" s="488" t="s">
        <v>221</v>
      </c>
      <c r="U4" t="s">
        <v>327</v>
      </c>
      <c r="AA4" s="490"/>
    </row>
    <row r="5" spans="1:29" ht="45.75" thickBot="1" x14ac:dyDescent="0.3">
      <c r="A5" s="364">
        <f>'DUO ADULTE'!AB9</f>
        <v>0</v>
      </c>
      <c r="B5" s="73" t="s">
        <v>222</v>
      </c>
      <c r="C5" s="73" t="s">
        <v>223</v>
      </c>
      <c r="D5" s="17" t="s">
        <v>224</v>
      </c>
      <c r="E5" s="74" t="s">
        <v>225</v>
      </c>
      <c r="F5" s="23" t="s">
        <v>226</v>
      </c>
      <c r="G5" s="23" t="s">
        <v>338</v>
      </c>
      <c r="H5" s="73" t="s">
        <v>206</v>
      </c>
      <c r="I5" s="75" t="s">
        <v>35</v>
      </c>
      <c r="J5" s="71" t="s">
        <v>34</v>
      </c>
      <c r="K5" s="17" t="s">
        <v>206</v>
      </c>
      <c r="L5" s="17" t="s">
        <v>227</v>
      </c>
      <c r="M5" s="73" t="s">
        <v>228</v>
      </c>
      <c r="N5" s="17" t="s">
        <v>212</v>
      </c>
      <c r="O5" s="76" t="s">
        <v>229</v>
      </c>
      <c r="P5" s="488"/>
      <c r="T5" t="s">
        <v>322</v>
      </c>
      <c r="U5" t="s">
        <v>323</v>
      </c>
      <c r="V5" t="s">
        <v>324</v>
      </c>
      <c r="W5" s="350" t="s">
        <v>325</v>
      </c>
      <c r="X5" s="194" t="s">
        <v>326</v>
      </c>
      <c r="Z5" s="350" t="s">
        <v>319</v>
      </c>
      <c r="AA5" s="350" t="s">
        <v>320</v>
      </c>
    </row>
    <row r="6" spans="1:29" ht="15.75" thickBot="1" x14ac:dyDescent="0.3">
      <c r="A6" s="77"/>
      <c r="B6" s="78"/>
      <c r="C6" s="78"/>
      <c r="D6" s="79" t="s">
        <v>230</v>
      </c>
      <c r="E6" s="78"/>
      <c r="F6" s="78"/>
      <c r="G6" s="80"/>
      <c r="H6" s="81"/>
      <c r="I6" s="78"/>
      <c r="J6" s="78"/>
      <c r="K6" s="78"/>
      <c r="L6" s="78"/>
      <c r="M6" s="78"/>
      <c r="N6" s="82"/>
      <c r="O6" s="82"/>
      <c r="P6" s="83"/>
      <c r="AB6" t="s">
        <v>292</v>
      </c>
      <c r="AC6" s="224">
        <f>AB7</f>
        <v>0</v>
      </c>
    </row>
    <row r="7" spans="1:29" ht="17.25" thickTop="1" thickBot="1" x14ac:dyDescent="0.3">
      <c r="A7" s="365">
        <v>1</v>
      </c>
      <c r="B7" s="243"/>
      <c r="C7" s="84"/>
      <c r="D7" s="85"/>
      <c r="E7" s="313"/>
      <c r="F7" s="86"/>
      <c r="G7" s="301"/>
      <c r="H7" s="298"/>
      <c r="I7" s="110"/>
      <c r="J7" s="111"/>
      <c r="K7" s="86"/>
      <c r="L7" s="86"/>
      <c r="M7" s="112"/>
      <c r="N7" s="86"/>
      <c r="O7" s="86"/>
      <c r="P7" s="480"/>
      <c r="S7" s="198"/>
      <c r="T7" s="199" t="s">
        <v>280</v>
      </c>
      <c r="U7" s="200"/>
      <c r="V7" s="200"/>
      <c r="W7" s="200"/>
      <c r="X7" s="201"/>
      <c r="Y7" s="208"/>
      <c r="Z7" s="351">
        <f>SUM(Z8:Z13)</f>
        <v>0</v>
      </c>
      <c r="AA7" s="180">
        <f>SUM(AA8:AA13)</f>
        <v>0</v>
      </c>
      <c r="AB7">
        <f>AA7</f>
        <v>0</v>
      </c>
      <c r="AC7" t="s">
        <v>293</v>
      </c>
    </row>
    <row r="8" spans="1:29" ht="15.75" x14ac:dyDescent="0.25">
      <c r="A8" s="91"/>
      <c r="B8" s="92"/>
      <c r="C8" s="92"/>
      <c r="D8" s="92"/>
      <c r="E8" s="313"/>
      <c r="F8" s="86"/>
      <c r="G8" s="301"/>
      <c r="H8" s="298"/>
      <c r="I8" s="92"/>
      <c r="J8" s="92"/>
      <c r="K8" s="92"/>
      <c r="L8" s="92"/>
      <c r="M8" s="101"/>
      <c r="N8" s="86"/>
      <c r="O8" s="86"/>
      <c r="P8" s="480"/>
      <c r="S8" s="202">
        <v>1</v>
      </c>
      <c r="T8" s="203" t="str">
        <f>IF(ADULTE!R5="","",ADULTE!R5)</f>
        <v/>
      </c>
      <c r="U8" s="180" t="str">
        <f>IF(E7="","",LEFT(E7,3))</f>
        <v/>
      </c>
      <c r="V8" s="180" t="str">
        <f>IF(F7="","",LEFT(F7,2))</f>
        <v/>
      </c>
      <c r="W8" s="180" t="str">
        <f>IF(G7&gt;0,CONCATENATE(TEXT(G7,"aaaa"),TEXT(G7,"mm"),TEXT(G7,"jj")),"")</f>
        <v/>
      </c>
      <c r="X8" s="204" t="str">
        <f>IF(U8&lt;&gt;"",CONCATENATE(W8,"-",U8,"-",V8),"")</f>
        <v/>
      </c>
      <c r="Y8" s="209" t="str">
        <f>IFERROR(VLOOKUP($X8,$T$5:$X$55,1,FALSE),0)</f>
        <v/>
      </c>
      <c r="Z8" s="352">
        <f>IF(OR(Y8=0,Y8=""),0,1)</f>
        <v>0</v>
      </c>
      <c r="AA8" s="180">
        <f>IF(X8&lt;&gt;"",1,0)</f>
        <v>0</v>
      </c>
      <c r="AB8">
        <f>AB7-Z7</f>
        <v>0</v>
      </c>
      <c r="AC8" t="s">
        <v>321</v>
      </c>
    </row>
    <row r="9" spans="1:29" ht="15.75" thickBot="1" x14ac:dyDescent="0.3">
      <c r="A9" s="91"/>
      <c r="B9" s="92"/>
      <c r="C9" s="92"/>
      <c r="D9" s="92"/>
      <c r="E9" s="92"/>
      <c r="F9" s="92"/>
      <c r="G9" s="113"/>
      <c r="H9" s="114"/>
      <c r="I9" s="92"/>
      <c r="J9" s="92"/>
      <c r="K9" s="92"/>
      <c r="L9" s="92"/>
      <c r="M9" s="78"/>
      <c r="N9" s="102"/>
      <c r="O9" s="102"/>
      <c r="P9" s="115"/>
      <c r="S9" s="202">
        <v>2</v>
      </c>
      <c r="T9" s="180" t="str">
        <f>IF(ADULTE!R6="","",ADULTE!R6)</f>
        <v/>
      </c>
      <c r="U9" s="180" t="str">
        <f>IF(E8="","",LEFT(E8,3))</f>
        <v/>
      </c>
      <c r="V9" s="180" t="str">
        <f>IF(F8="","",LEFT(F8,2))</f>
        <v/>
      </c>
      <c r="W9" s="180" t="str">
        <f>IF(G8&gt;0,CONCATENATE(TEXT(G8,"aaaa"),TEXT(G8,"mm"),TEXT(G8,"jj")),"")</f>
        <v/>
      </c>
      <c r="X9" s="204" t="str">
        <f>IF(U9&lt;&gt;"",CONCATENATE(W9,"-",U9,"-",V9),"")</f>
        <v/>
      </c>
      <c r="Y9" s="209" t="str">
        <f t="shared" ref="Y9:Y13" si="0">IFERROR(VLOOKUP($X9,$T$5:$X$104,1,FALSE),0)</f>
        <v/>
      </c>
      <c r="Z9" s="352">
        <f t="shared" ref="Z9:Z13" si="1">IF(OR(Y9=0,Y9=""),0,1)</f>
        <v>0</v>
      </c>
      <c r="AA9" s="180">
        <f t="shared" ref="AA9:AA13" si="2">IF(X9&lt;&gt;"",1,0)</f>
        <v>0</v>
      </c>
      <c r="AB9">
        <f>INT(AB7/2)</f>
        <v>0</v>
      </c>
      <c r="AC9" t="s">
        <v>333</v>
      </c>
    </row>
    <row r="10" spans="1:29" ht="16.5" thickBot="1" x14ac:dyDescent="0.3">
      <c r="A10" s="365">
        <v>2</v>
      </c>
      <c r="B10" s="243"/>
      <c r="C10" s="84"/>
      <c r="D10" s="85"/>
      <c r="E10" s="313"/>
      <c r="F10" s="86"/>
      <c r="G10" s="301"/>
      <c r="H10" s="298"/>
      <c r="I10" s="110"/>
      <c r="J10" s="111"/>
      <c r="K10" s="86"/>
      <c r="L10" s="86"/>
      <c r="M10" s="116"/>
      <c r="N10" s="86"/>
      <c r="O10" s="86"/>
      <c r="P10" s="481"/>
      <c r="S10" s="202">
        <v>3</v>
      </c>
      <c r="T10" s="180" t="str">
        <f>IF(ADULTE!R7="","",ADULTE!R7)</f>
        <v/>
      </c>
      <c r="U10" s="180" t="str">
        <f>IF(E10="","",LEFT(E10,3))</f>
        <v/>
      </c>
      <c r="V10" s="180" t="str">
        <f>IF(F10="","",LEFT(F10,2))</f>
        <v/>
      </c>
      <c r="W10" s="180" t="str">
        <f>IF(G10&gt;0,CONCATENATE(TEXT(G10,"aaaa"),TEXT(G10,"mm"),TEXT(G10,"jj")),"")</f>
        <v/>
      </c>
      <c r="X10" s="204" t="str">
        <f t="shared" ref="X10:X13" si="3">IF(U10&lt;&gt;"",CONCATENATE(W10,"-",U10,"-",V10),"")</f>
        <v/>
      </c>
      <c r="Y10" s="209" t="str">
        <f t="shared" si="0"/>
        <v/>
      </c>
      <c r="Z10" s="352">
        <f t="shared" si="1"/>
        <v>0</v>
      </c>
      <c r="AA10" s="180">
        <f t="shared" si="2"/>
        <v>0</v>
      </c>
    </row>
    <row r="11" spans="1:29" ht="15.75" x14ac:dyDescent="0.25">
      <c r="A11" s="91"/>
      <c r="B11" s="92"/>
      <c r="C11" s="101"/>
      <c r="D11" s="101"/>
      <c r="E11" s="313"/>
      <c r="F11" s="86"/>
      <c r="G11" s="301"/>
      <c r="H11" s="298"/>
      <c r="I11" s="101"/>
      <c r="J11" s="92"/>
      <c r="K11" s="92"/>
      <c r="L11" s="92"/>
      <c r="M11" s="92"/>
      <c r="N11" s="86"/>
      <c r="O11" s="86"/>
      <c r="P11" s="481"/>
      <c r="S11" s="202">
        <v>4</v>
      </c>
      <c r="T11" s="180" t="str">
        <f>IF(ADULTE!R8="","",ADULTE!R8)</f>
        <v/>
      </c>
      <c r="U11" s="180" t="str">
        <f>IF(E11="","",LEFT(E11,3))</f>
        <v/>
      </c>
      <c r="V11" s="180" t="str">
        <f>IF(F11="","",LEFT(F11,2))</f>
        <v/>
      </c>
      <c r="W11" s="180" t="str">
        <f>IF(G11&gt;0,CONCATENATE(TEXT(G11,"aaaa"),TEXT(G11,"mm"),TEXT(G11,"jj")),"")</f>
        <v/>
      </c>
      <c r="X11" s="204" t="str">
        <f t="shared" si="3"/>
        <v/>
      </c>
      <c r="Y11" s="209" t="str">
        <f t="shared" si="0"/>
        <v/>
      </c>
      <c r="Z11" s="352">
        <f t="shared" si="1"/>
        <v>0</v>
      </c>
      <c r="AA11" s="180">
        <f t="shared" si="2"/>
        <v>0</v>
      </c>
    </row>
    <row r="12" spans="1:29" ht="15.75" thickBot="1" x14ac:dyDescent="0.3">
      <c r="A12" s="91"/>
      <c r="B12" s="92"/>
      <c r="C12" s="78"/>
      <c r="D12" s="78"/>
      <c r="E12" s="102"/>
      <c r="F12" s="92"/>
      <c r="G12" s="113"/>
      <c r="H12" s="114"/>
      <c r="I12" s="78"/>
      <c r="J12" s="92"/>
      <c r="K12" s="92"/>
      <c r="L12" s="92"/>
      <c r="M12" s="92"/>
      <c r="N12" s="117"/>
      <c r="O12" s="117"/>
      <c r="P12" s="118"/>
      <c r="S12" s="202">
        <v>5</v>
      </c>
      <c r="T12" s="180" t="str">
        <f>IF(ADULTE!R9="","",ADULTE!R9)</f>
        <v/>
      </c>
      <c r="U12" s="180" t="str">
        <f>IF(E13="","",LEFT(E13,3))</f>
        <v/>
      </c>
      <c r="V12" s="180" t="str">
        <f>IF(F13="","",LEFT(F13,2))</f>
        <v/>
      </c>
      <c r="W12" s="180" t="str">
        <f>IF(G13&gt;0,CONCATENATE(TEXT(G13,"aaaa"),TEXT(G13,"mm"),TEXT(G13,"jj")),"")</f>
        <v/>
      </c>
      <c r="X12" s="204" t="str">
        <f t="shared" si="3"/>
        <v/>
      </c>
      <c r="Y12" s="209" t="str">
        <f t="shared" si="0"/>
        <v/>
      </c>
      <c r="Z12" s="352">
        <f t="shared" si="1"/>
        <v>0</v>
      </c>
      <c r="AA12" s="180">
        <f t="shared" si="2"/>
        <v>0</v>
      </c>
    </row>
    <row r="13" spans="1:29" ht="16.5" thickBot="1" x14ac:dyDescent="0.3">
      <c r="A13" s="365">
        <v>3</v>
      </c>
      <c r="B13" s="243"/>
      <c r="C13" s="84"/>
      <c r="D13" s="103"/>
      <c r="E13" s="313"/>
      <c r="F13" s="86"/>
      <c r="G13" s="301"/>
      <c r="H13" s="298"/>
      <c r="I13" s="110"/>
      <c r="J13" s="111"/>
      <c r="K13" s="86"/>
      <c r="L13" s="86"/>
      <c r="M13" s="116"/>
      <c r="N13" s="86"/>
      <c r="O13" s="86"/>
      <c r="P13" s="480"/>
      <c r="S13" s="202">
        <v>6</v>
      </c>
      <c r="T13" s="180" t="str">
        <f>IF(ADULTE!R10="","",ADULTE!R10)</f>
        <v/>
      </c>
      <c r="U13" s="180" t="str">
        <f>IF(E14="","",LEFT(E14,3))</f>
        <v/>
      </c>
      <c r="V13" s="180" t="str">
        <f>IF(F14="","",LEFT(F14,2))</f>
        <v/>
      </c>
      <c r="W13" s="180" t="str">
        <f>IF(G14&gt;0,CONCATENATE(TEXT(G14,"aaaa"),TEXT(G14,"mm"),TEXT(G14,"jj")),"")</f>
        <v/>
      </c>
      <c r="X13" s="204" t="str">
        <f t="shared" si="3"/>
        <v/>
      </c>
      <c r="Y13" s="209" t="str">
        <f t="shared" si="0"/>
        <v/>
      </c>
      <c r="Z13" s="352">
        <f t="shared" si="1"/>
        <v>0</v>
      </c>
      <c r="AA13" s="180">
        <f t="shared" si="2"/>
        <v>0</v>
      </c>
    </row>
    <row r="14" spans="1:29" ht="15.75" x14ac:dyDescent="0.25">
      <c r="A14" s="91"/>
      <c r="B14" s="92"/>
      <c r="C14" s="92"/>
      <c r="D14" s="101"/>
      <c r="E14" s="313"/>
      <c r="F14" s="86"/>
      <c r="G14" s="301"/>
      <c r="H14" s="298"/>
      <c r="I14" s="101"/>
      <c r="J14" s="101"/>
      <c r="K14" s="92"/>
      <c r="L14" s="92"/>
      <c r="M14" s="101"/>
      <c r="N14" s="86"/>
      <c r="O14" s="86"/>
      <c r="P14" s="480"/>
      <c r="S14" s="202">
        <v>7</v>
      </c>
      <c r="T14" s="180" t="str">
        <f>IF(ADULTE!R11="","",ADULTE!R11)</f>
        <v/>
      </c>
      <c r="U14" s="219"/>
      <c r="V14" s="353"/>
      <c r="W14" s="353"/>
      <c r="X14" s="353"/>
      <c r="Y14" s="353"/>
      <c r="Z14" s="353"/>
      <c r="AA14" s="353"/>
    </row>
    <row r="15" spans="1:29" ht="15.75" thickBot="1" x14ac:dyDescent="0.3">
      <c r="A15" s="104"/>
      <c r="B15" s="105"/>
      <c r="C15" s="105"/>
      <c r="D15" s="105"/>
      <c r="E15" s="106"/>
      <c r="F15" s="105"/>
      <c r="G15" s="107"/>
      <c r="H15" s="119"/>
      <c r="I15" s="105"/>
      <c r="J15" s="105"/>
      <c r="K15" s="105"/>
      <c r="L15" s="105"/>
      <c r="M15" s="105"/>
      <c r="N15" s="120"/>
      <c r="O15" s="120"/>
      <c r="P15" s="121"/>
      <c r="S15" s="202">
        <v>8</v>
      </c>
      <c r="T15" s="180" t="str">
        <f>IF(ADULTE!R12="","",ADULTE!R12)</f>
        <v/>
      </c>
      <c r="U15" s="220"/>
    </row>
    <row r="16" spans="1:29" x14ac:dyDescent="0.25">
      <c r="S16" s="202">
        <v>9</v>
      </c>
      <c r="T16" s="180" t="str">
        <f>IF(ADULTE!R13="","",ADULTE!R13)</f>
        <v/>
      </c>
      <c r="U16" s="220"/>
    </row>
    <row r="17" spans="19:21" x14ac:dyDescent="0.25">
      <c r="S17" s="202">
        <v>10</v>
      </c>
      <c r="T17" s="180" t="str">
        <f>IF(ADULTE!R14="","",ADULTE!R14)</f>
        <v/>
      </c>
      <c r="U17" s="220"/>
    </row>
    <row r="18" spans="19:21" x14ac:dyDescent="0.25">
      <c r="S18" s="202">
        <v>11</v>
      </c>
      <c r="T18" s="180" t="str">
        <f>IF(ADULTE!R15="","",ADULTE!R15)</f>
        <v/>
      </c>
      <c r="U18" s="220"/>
    </row>
    <row r="19" spans="19:21" x14ac:dyDescent="0.25">
      <c r="S19" s="202">
        <v>12</v>
      </c>
      <c r="T19" s="180" t="str">
        <f>IF(ADULTE!R16="","",ADULTE!R16)</f>
        <v/>
      </c>
      <c r="U19" s="220"/>
    </row>
    <row r="20" spans="19:21" x14ac:dyDescent="0.25">
      <c r="S20" s="202">
        <v>13</v>
      </c>
      <c r="T20" s="180" t="str">
        <f>IF(ADULTE!R17="","",ADULTE!R17)</f>
        <v/>
      </c>
      <c r="U20" s="220"/>
    </row>
    <row r="21" spans="19:21" x14ac:dyDescent="0.25">
      <c r="S21" s="202">
        <v>14</v>
      </c>
      <c r="T21" s="180" t="str">
        <f>IF(ADULTE!R18="","",ADULTE!R18)</f>
        <v/>
      </c>
      <c r="U21" s="220"/>
    </row>
    <row r="22" spans="19:21" x14ac:dyDescent="0.25">
      <c r="S22" s="202">
        <v>15</v>
      </c>
      <c r="T22" s="180" t="str">
        <f>IF(ADULTE!R19="","",ADULTE!R19)</f>
        <v/>
      </c>
      <c r="U22" s="220"/>
    </row>
    <row r="23" spans="19:21" x14ac:dyDescent="0.25">
      <c r="S23" s="202">
        <v>16</v>
      </c>
      <c r="T23" s="180" t="str">
        <f>IF(ADULTE!R20="","",ADULTE!R20)</f>
        <v/>
      </c>
      <c r="U23" s="220"/>
    </row>
    <row r="24" spans="19:21" x14ac:dyDescent="0.25">
      <c r="S24" s="202">
        <v>17</v>
      </c>
      <c r="T24" s="180" t="str">
        <f>IF(ADULTE!R21="","",ADULTE!R21)</f>
        <v/>
      </c>
      <c r="U24" s="220"/>
    </row>
    <row r="25" spans="19:21" x14ac:dyDescent="0.25">
      <c r="S25" s="202">
        <v>18</v>
      </c>
      <c r="T25" s="180" t="str">
        <f>IF(ADULTE!R22="","",ADULTE!R22)</f>
        <v/>
      </c>
      <c r="U25" s="220"/>
    </row>
    <row r="26" spans="19:21" x14ac:dyDescent="0.25">
      <c r="S26" s="202">
        <v>19</v>
      </c>
      <c r="T26" s="180" t="str">
        <f>IF(ADULTE!R23="","",ADULTE!R23)</f>
        <v/>
      </c>
      <c r="U26" s="220"/>
    </row>
    <row r="27" spans="19:21" x14ac:dyDescent="0.25">
      <c r="S27" s="202">
        <v>20</v>
      </c>
      <c r="T27" s="180" t="str">
        <f>IF(ADULTE!R24="","",ADULTE!R24)</f>
        <v/>
      </c>
      <c r="U27" s="220"/>
    </row>
    <row r="28" spans="19:21" x14ac:dyDescent="0.25">
      <c r="S28" s="202">
        <v>21</v>
      </c>
      <c r="T28" s="180" t="str">
        <f>IF(ADULTE!R25="","",ADULTE!R25)</f>
        <v/>
      </c>
      <c r="U28" s="220"/>
    </row>
    <row r="29" spans="19:21" x14ac:dyDescent="0.25">
      <c r="S29" s="202">
        <v>22</v>
      </c>
      <c r="T29" s="180" t="str">
        <f>IF(ADULTE!R26="","",ADULTE!R26)</f>
        <v/>
      </c>
      <c r="U29" s="220"/>
    </row>
    <row r="30" spans="19:21" x14ac:dyDescent="0.25">
      <c r="S30" s="202">
        <v>23</v>
      </c>
      <c r="T30" s="180" t="str">
        <f>IF(ADULTE!R27="","",ADULTE!R27)</f>
        <v/>
      </c>
      <c r="U30" s="220"/>
    </row>
    <row r="31" spans="19:21" x14ac:dyDescent="0.25">
      <c r="S31" s="202">
        <v>24</v>
      </c>
      <c r="T31" s="180" t="str">
        <f>IF(ADULTE!R28="","",ADULTE!R28)</f>
        <v/>
      </c>
      <c r="U31" s="220"/>
    </row>
    <row r="32" spans="19:21" x14ac:dyDescent="0.25">
      <c r="S32" s="202">
        <v>25</v>
      </c>
      <c r="T32" s="180" t="str">
        <f>IF(ADULTE!R29="","",ADULTE!R29)</f>
        <v/>
      </c>
      <c r="U32" s="220"/>
    </row>
    <row r="33" spans="19:21" x14ac:dyDescent="0.25">
      <c r="S33" s="202">
        <v>26</v>
      </c>
      <c r="T33" s="180" t="str">
        <f>IF(ADULTE!R30="","",ADULTE!R30)</f>
        <v/>
      </c>
      <c r="U33" s="220"/>
    </row>
    <row r="34" spans="19:21" x14ac:dyDescent="0.25">
      <c r="S34" s="202">
        <v>27</v>
      </c>
      <c r="T34" s="180" t="str">
        <f>IF(ADULTE!R31="","",ADULTE!R31)</f>
        <v/>
      </c>
      <c r="U34" s="220"/>
    </row>
    <row r="35" spans="19:21" x14ac:dyDescent="0.25">
      <c r="S35" s="202">
        <v>28</v>
      </c>
      <c r="T35" s="180" t="str">
        <f>IF(ADULTE!R32="","",ADULTE!R32)</f>
        <v/>
      </c>
      <c r="U35" s="220"/>
    </row>
    <row r="36" spans="19:21" x14ac:dyDescent="0.25">
      <c r="S36" s="202">
        <v>29</v>
      </c>
      <c r="T36" s="180" t="str">
        <f>IF(ADULTE!R33="","",ADULTE!R33)</f>
        <v/>
      </c>
      <c r="U36" s="220"/>
    </row>
    <row r="37" spans="19:21" x14ac:dyDescent="0.25">
      <c r="S37" s="202">
        <v>30</v>
      </c>
      <c r="T37" s="180" t="str">
        <f>IF(ADULTE!R34="","",ADULTE!R34)</f>
        <v/>
      </c>
      <c r="U37" s="220"/>
    </row>
    <row r="38" spans="19:21" x14ac:dyDescent="0.25">
      <c r="S38" s="202">
        <v>31</v>
      </c>
      <c r="T38" s="180" t="str">
        <f>IF(ADULTE!R35="","",ADULTE!R35)</f>
        <v/>
      </c>
      <c r="U38" s="220"/>
    </row>
    <row r="39" spans="19:21" x14ac:dyDescent="0.25">
      <c r="S39" s="202">
        <v>32</v>
      </c>
      <c r="T39" s="180" t="str">
        <f>IF(ADULTE!R36="","",ADULTE!R36)</f>
        <v/>
      </c>
      <c r="U39" s="220"/>
    </row>
    <row r="40" spans="19:21" x14ac:dyDescent="0.25">
      <c r="S40" s="202">
        <v>33</v>
      </c>
      <c r="T40" s="180" t="str">
        <f>IF(ADULTE!R37="","",ADULTE!R37)</f>
        <v/>
      </c>
      <c r="U40" s="220"/>
    </row>
    <row r="41" spans="19:21" x14ac:dyDescent="0.25">
      <c r="S41" s="202">
        <v>34</v>
      </c>
      <c r="T41" s="180" t="str">
        <f>IF(ADULTE!R38="","",ADULTE!R38)</f>
        <v/>
      </c>
      <c r="U41" s="220"/>
    </row>
    <row r="42" spans="19:21" x14ac:dyDescent="0.25">
      <c r="S42" s="202">
        <v>35</v>
      </c>
      <c r="T42" s="180" t="str">
        <f>IF(ADULTE!R39="","",ADULTE!R39)</f>
        <v/>
      </c>
      <c r="U42" s="220"/>
    </row>
    <row r="43" spans="19:21" x14ac:dyDescent="0.25">
      <c r="S43" s="202">
        <v>36</v>
      </c>
      <c r="T43" s="180" t="str">
        <f>IF(ADULTE!R40="","",ADULTE!R40)</f>
        <v/>
      </c>
      <c r="U43" s="220"/>
    </row>
    <row r="44" spans="19:21" x14ac:dyDescent="0.25">
      <c r="S44" s="202">
        <v>37</v>
      </c>
      <c r="T44" s="180" t="str">
        <f>IF(ADULTE!R41="","",ADULTE!R41)</f>
        <v/>
      </c>
      <c r="U44" s="220"/>
    </row>
    <row r="45" spans="19:21" x14ac:dyDescent="0.25">
      <c r="S45" s="202">
        <v>38</v>
      </c>
      <c r="T45" s="180" t="str">
        <f>IF(ADULTE!R42="","",ADULTE!R42)</f>
        <v/>
      </c>
      <c r="U45" s="220"/>
    </row>
    <row r="46" spans="19:21" x14ac:dyDescent="0.25">
      <c r="S46" s="202">
        <v>39</v>
      </c>
      <c r="T46" s="180" t="str">
        <f>IF(ADULTE!R43="","",ADULTE!R43)</f>
        <v/>
      </c>
      <c r="U46" s="220"/>
    </row>
    <row r="47" spans="19:21" x14ac:dyDescent="0.25">
      <c r="S47" s="202">
        <v>40</v>
      </c>
      <c r="T47" s="180" t="str">
        <f>IF(ADULTE!R44="","",ADULTE!R44)</f>
        <v/>
      </c>
      <c r="U47" s="220"/>
    </row>
    <row r="48" spans="19:21" x14ac:dyDescent="0.25">
      <c r="S48" s="202">
        <v>41</v>
      </c>
      <c r="T48" s="180" t="str">
        <f>IF(ADULTE!R45="","",ADULTE!R45)</f>
        <v/>
      </c>
      <c r="U48" s="220"/>
    </row>
    <row r="49" spans="19:21" x14ac:dyDescent="0.25">
      <c r="S49" s="202">
        <v>42</v>
      </c>
      <c r="T49" s="180" t="str">
        <f>IF(ADULTE!R46="","",ADULTE!R46)</f>
        <v/>
      </c>
      <c r="U49" s="220"/>
    </row>
    <row r="50" spans="19:21" x14ac:dyDescent="0.25">
      <c r="S50" s="202">
        <v>43</v>
      </c>
      <c r="T50" s="180" t="str">
        <f>IF(ADULTE!R47="","",ADULTE!R47)</f>
        <v/>
      </c>
      <c r="U50" s="220"/>
    </row>
    <row r="51" spans="19:21" x14ac:dyDescent="0.25">
      <c r="S51" s="202">
        <v>44</v>
      </c>
      <c r="T51" s="180" t="str">
        <f>IF(ADULTE!R48="","",ADULTE!R48)</f>
        <v/>
      </c>
      <c r="U51" s="220"/>
    </row>
    <row r="52" spans="19:21" x14ac:dyDescent="0.25">
      <c r="S52" s="202">
        <v>45</v>
      </c>
      <c r="T52" s="180" t="str">
        <f>IF(ADULTE!R49="","",ADULTE!R49)</f>
        <v/>
      </c>
      <c r="U52" s="220"/>
    </row>
    <row r="53" spans="19:21" x14ac:dyDescent="0.25">
      <c r="S53" s="202">
        <v>46</v>
      </c>
      <c r="T53" s="180" t="str">
        <f>IF(ADULTE!R50="","",ADULTE!R50)</f>
        <v/>
      </c>
      <c r="U53" s="220"/>
    </row>
    <row r="54" spans="19:21" x14ac:dyDescent="0.25">
      <c r="S54" s="202">
        <v>47</v>
      </c>
      <c r="T54" s="180" t="str">
        <f>IF(ADULTE!R51="","",ADULTE!R51)</f>
        <v/>
      </c>
      <c r="U54" s="220"/>
    </row>
    <row r="55" spans="19:21" x14ac:dyDescent="0.25">
      <c r="S55" s="202">
        <v>48</v>
      </c>
      <c r="T55" s="180" t="str">
        <f>IF(ADULTE!R52="","",ADULTE!R52)</f>
        <v/>
      </c>
      <c r="U55" s="220"/>
    </row>
    <row r="56" spans="19:21" x14ac:dyDescent="0.25">
      <c r="S56" s="202">
        <v>49</v>
      </c>
      <c r="T56" s="180" t="str">
        <f>IF(ADULTE!R53="","",ADULTE!R53)</f>
        <v/>
      </c>
      <c r="U56" s="220"/>
    </row>
    <row r="57" spans="19:21" ht="15.75" thickBot="1" x14ac:dyDescent="0.3">
      <c r="S57" s="205">
        <v>50</v>
      </c>
      <c r="T57" s="206" t="str">
        <f>IF(ADULTE!R54="","",ADULTE!R54)</f>
        <v/>
      </c>
      <c r="U57" s="220"/>
    </row>
    <row r="58" spans="19:21" ht="15.75" thickTop="1" x14ac:dyDescent="0.25"/>
    <row r="104" spans="24:24" x14ac:dyDescent="0.25">
      <c r="X104" s="356"/>
    </row>
  </sheetData>
  <sheetProtection algorithmName="SHA-512" hashValue="AFFofU3BSYhKoEMTiQYPT4cOSFEkQ7BzkETfoQePNeSARKc+aGuzR4C/vykbFPsLQhWJox2mvdby29ha5Op17g==" saltValue="O7qf5HFWo+A7dHiG21hTww==" spinCount="100000" sheet="1" objects="1" scenarios="1" selectLockedCells="1"/>
  <mergeCells count="13">
    <mergeCell ref="AA3:AA4"/>
    <mergeCell ref="P7:P8"/>
    <mergeCell ref="P10:P11"/>
    <mergeCell ref="P13:P14"/>
    <mergeCell ref="A1:N1"/>
    <mergeCell ref="O1:P1"/>
    <mergeCell ref="A2:N2"/>
    <mergeCell ref="A3:P3"/>
    <mergeCell ref="A4:D4"/>
    <mergeCell ref="E4:H4"/>
    <mergeCell ref="I4:M4"/>
    <mergeCell ref="N4:O4"/>
    <mergeCell ref="P4:P5"/>
  </mergeCells>
  <conditionalFormatting sqref="B7">
    <cfRule type="expression" dxfId="53" priority="17">
      <formula>IF($B7="",IF( OR($E7 &lt;&gt;"",$E8&lt;&gt;""),TRUE,fauxI),FALSE)</formula>
    </cfRule>
  </conditionalFormatting>
  <conditionalFormatting sqref="B10">
    <cfRule type="expression" dxfId="52" priority="16">
      <formula>IF($B10="",IF( OR($E10 &lt;&gt;"",$E11&lt;&gt;""),TRUE,fauxI),FALSE)</formula>
    </cfRule>
  </conditionalFormatting>
  <conditionalFormatting sqref="B13">
    <cfRule type="expression" dxfId="51" priority="13">
      <formula>IF($B13="",IF( OR($E13 &lt;&gt;"",$E14&lt;&gt;""),TRUE,fauxI),FALSE)</formula>
    </cfRule>
  </conditionalFormatting>
  <conditionalFormatting sqref="E7:H8">
    <cfRule type="expression" dxfId="50" priority="9">
      <formula>IF($Z8=1,TRUE,FALSE)</formula>
    </cfRule>
  </conditionalFormatting>
  <conditionalFormatting sqref="E10:H11">
    <cfRule type="expression" dxfId="49" priority="5">
      <formula>IF($Z10=1,TRUE,FALSE)</formula>
    </cfRule>
  </conditionalFormatting>
  <conditionalFormatting sqref="E13:H14">
    <cfRule type="expression" dxfId="48" priority="1">
      <formula>IF($Z12=1,TRUE,FALSE)</formula>
    </cfRule>
  </conditionalFormatting>
  <conditionalFormatting sqref="F7:H8">
    <cfRule type="expression" dxfId="47" priority="10">
      <formula>IF( $Z$5=1,TRUE,FALSE)</formula>
    </cfRule>
  </conditionalFormatting>
  <conditionalFormatting sqref="F10:H11">
    <cfRule type="expression" dxfId="46" priority="6">
      <formula>IF( $Z$5=1,TRUE,FALSE)</formula>
    </cfRule>
  </conditionalFormatting>
  <conditionalFormatting sqref="F13:H14">
    <cfRule type="expression" dxfId="45" priority="2">
      <formula>IF( $Z$5=1,TRUE,FALSE)</formula>
    </cfRule>
  </conditionalFormatting>
  <dataValidations count="7">
    <dataValidation type="textLength" operator="equal" allowBlank="1" showInputMessage="1" showErrorMessage="1" error="Ecrire les 11 chiffre_x000a_ Mettre apostrophe devant  le 0" prompt="Ecrire les 11 chiffre_x000a_ Mettre apostrophe devant  le 0" sqref="K8:K9 H9 K11:K12 H12 K14" xr:uid="{00000000-0002-0000-0B00-000000000000}">
      <formula1>11</formula1>
      <formula2>0</formula2>
    </dataValidation>
    <dataValidation type="time" allowBlank="1" showInputMessage="1" showErrorMessage="1" error="Saisie non valide_x000a_Prestation comprise ente 2 et 3 mn_x000a_ Ecrire ex 00:02:45" prompt="Ecire ex 00:02:45" sqref="C7:C13" xr:uid="{00000000-0002-0000-0B00-000001000000}">
      <formula1>0.00138888888888889</formula1>
      <formula2>0.00208333333333333</formula2>
    </dataValidation>
    <dataValidation type="custom" allowBlank="1" showInputMessage="1" showErrorMessage="1" error="Ecrire en Majuscule" prompt="Ecrire la 1er lettre en Majuscule" sqref="E9 E12" xr:uid="{00000000-0002-0000-0B00-000002000000}">
      <formula1>EXACT(#REF!,UPPER(#REF!))</formula1>
      <formula2>0</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G7" xr:uid="{00000000-0002-0000-0B00-000003000000}">
      <formula1>$K$2</formula1>
      <formula2>$M$2</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G8 G10:G11 G13:G14" xr:uid="{00000000-0002-0000-0B00-000004000000}">
      <formula1>#REF!</formula1>
      <formula2>$I$2</formula2>
    </dataValidation>
    <dataValidation type="custom" allowBlank="1" showInputMessage="1" showErrorMessage="1" error="Ecrire la 1er lettre en Majuscule" prompt="Ecrire la 1er letrre en Majuscule" sqref="F9 F12" xr:uid="{00000000-0002-0000-0B00-000005000000}">
      <formula1>EXACT(F9,PROPER(F9))</formula1>
      <formula2>0</formula2>
    </dataValidation>
    <dataValidation type="list" allowBlank="1" showErrorMessage="1" sqref="D7 D10 D13" xr:uid="{00000000-0002-0000-0B00-000006000000}">
      <formula1>"OUI,NON"</formula1>
      <formula2>0</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D105"/>
  <sheetViews>
    <sheetView topLeftCell="O1" workbookViewId="0">
      <selection activeCell="C5" sqref="C5"/>
    </sheetView>
  </sheetViews>
  <sheetFormatPr baseColWidth="10" defaultColWidth="9.140625" defaultRowHeight="15" x14ac:dyDescent="0.25"/>
  <cols>
    <col min="1" max="1" width="10.7109375" customWidth="1"/>
    <col min="2" max="2" width="15.42578125" customWidth="1"/>
    <col min="3" max="3" width="24" customWidth="1"/>
    <col min="4" max="4" width="11.140625" customWidth="1"/>
    <col min="5" max="5" width="12.42578125" customWidth="1"/>
    <col min="6" max="6" width="5.42578125" customWidth="1"/>
    <col min="7" max="7" width="18.140625" customWidth="1"/>
    <col min="8" max="8" width="15.42578125" customWidth="1"/>
    <col min="9" max="9" width="18.28515625" customWidth="1"/>
    <col min="10" max="10" width="20.28515625" customWidth="1"/>
    <col min="11" max="11" width="3" customWidth="1"/>
    <col min="12" max="12" width="29.140625" customWidth="1"/>
    <col min="13" max="13" width="27.140625" customWidth="1"/>
    <col min="14" max="14" width="19" customWidth="1"/>
    <col min="15" max="15" width="18.5703125" customWidth="1"/>
    <col min="16" max="16" width="24.28515625" customWidth="1"/>
    <col min="17" max="17" width="19.42578125" customWidth="1"/>
    <col min="18" max="18" width="20.28515625" customWidth="1"/>
    <col min="19" max="19" width="10.85546875" hidden="1" customWidth="1"/>
    <col min="20" max="20" width="20.42578125" hidden="1" customWidth="1"/>
    <col min="21" max="21" width="24" hidden="1" customWidth="1"/>
    <col min="22" max="22" width="15.140625" hidden="1" customWidth="1"/>
    <col min="23" max="23" width="10.85546875" hidden="1" customWidth="1"/>
    <col min="24" max="24" width="18.5703125" hidden="1" customWidth="1"/>
    <col min="25" max="30" width="10.85546875" hidden="1" customWidth="1"/>
    <col min="31" max="1024" width="10.85546875" customWidth="1"/>
  </cols>
  <sheetData>
    <row r="1" spans="1:29" ht="29.25" thickTop="1" thickBot="1" x14ac:dyDescent="0.45">
      <c r="A1" s="370"/>
      <c r="B1" s="370"/>
      <c r="C1" s="370"/>
      <c r="D1" s="370"/>
      <c r="E1" s="370"/>
      <c r="F1" s="370"/>
      <c r="G1" s="370" t="s">
        <v>193</v>
      </c>
      <c r="H1" s="491" t="s">
        <v>232</v>
      </c>
      <c r="I1" s="491"/>
      <c r="J1" s="491"/>
      <c r="K1" s="370"/>
      <c r="L1" s="370"/>
      <c r="M1" s="492" t="s">
        <v>233</v>
      </c>
      <c r="N1" s="492"/>
      <c r="O1" s="370"/>
      <c r="P1" s="370"/>
      <c r="Q1" s="373"/>
      <c r="R1" s="123"/>
      <c r="U1" t="s">
        <v>328</v>
      </c>
    </row>
    <row r="2" spans="1:29" ht="33" thickBot="1" x14ac:dyDescent="0.45">
      <c r="A2" s="371">
        <f>COUNTA(C5,C20,C35)</f>
        <v>0</v>
      </c>
      <c r="B2" s="371"/>
      <c r="C2" s="371"/>
      <c r="D2" s="371"/>
      <c r="E2" s="371"/>
      <c r="F2" s="372"/>
      <c r="G2" s="371"/>
      <c r="H2" s="371"/>
      <c r="I2" s="371"/>
      <c r="J2" s="371"/>
      <c r="K2" s="370"/>
      <c r="L2" s="370"/>
      <c r="M2" s="368">
        <f>FEUIL1!I13</f>
        <v>42005</v>
      </c>
      <c r="N2" s="369">
        <f>FEUIL1!J13</f>
        <v>43100</v>
      </c>
      <c r="O2" s="370"/>
      <c r="P2" s="370"/>
      <c r="Q2" s="370"/>
      <c r="R2" s="122"/>
      <c r="T2" t="s">
        <v>322</v>
      </c>
      <c r="U2" t="s">
        <v>323</v>
      </c>
      <c r="V2" t="s">
        <v>324</v>
      </c>
      <c r="W2" s="350" t="s">
        <v>325</v>
      </c>
      <c r="X2" s="194" t="s">
        <v>326</v>
      </c>
      <c r="Z2" s="350" t="s">
        <v>319</v>
      </c>
      <c r="AA2" s="350" t="s">
        <v>320</v>
      </c>
    </row>
    <row r="3" spans="1:29" ht="15" customHeight="1" thickBot="1" x14ac:dyDescent="0.3">
      <c r="A3" s="413" t="s">
        <v>234</v>
      </c>
      <c r="B3" s="493" t="s">
        <v>205</v>
      </c>
      <c r="C3" s="494" t="s">
        <v>235</v>
      </c>
      <c r="D3" s="413" t="s">
        <v>211</v>
      </c>
      <c r="E3" s="413" t="s">
        <v>236</v>
      </c>
      <c r="F3" s="495"/>
      <c r="G3" s="493" t="s">
        <v>204</v>
      </c>
      <c r="H3" s="493"/>
      <c r="I3" s="493"/>
      <c r="J3" s="493"/>
      <c r="K3" s="67"/>
      <c r="L3" s="413" t="s">
        <v>237</v>
      </c>
      <c r="M3" s="413"/>
      <c r="N3" s="413"/>
      <c r="O3" s="413"/>
      <c r="P3" s="413"/>
      <c r="Q3" s="496" t="s">
        <v>220</v>
      </c>
      <c r="R3" s="497"/>
      <c r="AB3" t="s">
        <v>292</v>
      </c>
      <c r="AC3" s="224">
        <f>AB5+AB20+AB35</f>
        <v>0</v>
      </c>
    </row>
    <row r="4" spans="1:29" ht="33" thickTop="1" thickBot="1" x14ac:dyDescent="0.3">
      <c r="A4" s="413"/>
      <c r="B4" s="493"/>
      <c r="C4" s="494"/>
      <c r="D4" s="413"/>
      <c r="E4" s="413"/>
      <c r="F4" s="495"/>
      <c r="G4" s="244" t="s">
        <v>313</v>
      </c>
      <c r="H4" s="244" t="s">
        <v>314</v>
      </c>
      <c r="I4" s="164" t="s">
        <v>315</v>
      </c>
      <c r="J4" s="17" t="s">
        <v>206</v>
      </c>
      <c r="K4" s="124"/>
      <c r="L4" s="125" t="s">
        <v>35</v>
      </c>
      <c r="M4" s="126" t="s">
        <v>34</v>
      </c>
      <c r="N4" s="125" t="s">
        <v>206</v>
      </c>
      <c r="O4" s="125" t="s">
        <v>227</v>
      </c>
      <c r="P4" s="17" t="s">
        <v>228</v>
      </c>
      <c r="Q4" s="15" t="s">
        <v>212</v>
      </c>
      <c r="R4" s="195" t="s">
        <v>229</v>
      </c>
      <c r="S4" s="198"/>
      <c r="T4" s="199" t="s">
        <v>280</v>
      </c>
      <c r="U4" s="200"/>
      <c r="V4" s="200"/>
      <c r="W4" s="200"/>
      <c r="X4" s="201"/>
      <c r="Y4" s="208"/>
      <c r="Z4" s="351">
        <f>SUM(Z5:Z16)</f>
        <v>0</v>
      </c>
      <c r="AA4" s="180">
        <f>SUM(AA5:AA16)</f>
        <v>0</v>
      </c>
      <c r="AB4">
        <f>AA4</f>
        <v>0</v>
      </c>
      <c r="AC4" t="s">
        <v>293</v>
      </c>
    </row>
    <row r="5" spans="1:29" ht="21.75" customHeight="1" thickBot="1" x14ac:dyDescent="0.3">
      <c r="A5" s="73">
        <v>1</v>
      </c>
      <c r="B5" s="378" t="str">
        <f>CONCATENATE(PROPER($G$1),PROPER($H$1))</f>
        <v>Groupe Juvenile</v>
      </c>
      <c r="C5" s="243"/>
      <c r="D5" s="374"/>
      <c r="E5" s="153"/>
      <c r="F5" s="127">
        <v>1</v>
      </c>
      <c r="G5" s="313"/>
      <c r="H5" s="314"/>
      <c r="I5" s="299"/>
      <c r="J5" s="300"/>
      <c r="K5" s="132"/>
      <c r="L5" s="133"/>
      <c r="M5" s="134"/>
      <c r="N5" s="135"/>
      <c r="O5" s="135"/>
      <c r="P5" s="135"/>
      <c r="Q5" s="136"/>
      <c r="R5" s="137"/>
      <c r="S5" s="202">
        <v>1</v>
      </c>
      <c r="T5" s="203" t="str">
        <f>IF('JUVENILE 1'!L5="","",'JUVENILE 1'!L5)</f>
        <v/>
      </c>
      <c r="U5" s="180" t="str">
        <f>IF(G5="","",LEFT(G5,3))</f>
        <v/>
      </c>
      <c r="V5" s="180" t="str">
        <f>IF(H5="","",LEFT(H5,2))</f>
        <v/>
      </c>
      <c r="W5" s="180" t="str">
        <f>IF(I5&gt;0,CONCATENATE(TEXT(I5,"aaaa"),TEXT(I5,"mm"),TEXT(I5,"jj")),"")</f>
        <v/>
      </c>
      <c r="X5" t="str">
        <f>IF(U5&lt;&gt;"",CONCATENATE(W5,"-",U5,"-",V5),"")</f>
        <v/>
      </c>
      <c r="Y5" s="209" t="str">
        <f>IFERROR(VLOOKUP($X5,$T$5:$X$104,1,FALSE),0)</f>
        <v/>
      </c>
      <c r="Z5" s="352">
        <f>IF(OR(Y5=0,Y5=""),0,1)</f>
        <v>0</v>
      </c>
      <c r="AA5" s="180">
        <f>IF(X5&lt;&gt;"",1,0)</f>
        <v>0</v>
      </c>
      <c r="AB5">
        <f>AB4-Z4</f>
        <v>0</v>
      </c>
      <c r="AC5" t="s">
        <v>321</v>
      </c>
    </row>
    <row r="6" spans="1:29" ht="20.25" customHeight="1" thickBot="1" x14ac:dyDescent="0.3">
      <c r="A6" s="138"/>
      <c r="B6" s="139"/>
      <c r="C6" s="139"/>
      <c r="D6" s="140" t="s">
        <v>238</v>
      </c>
      <c r="E6" s="141" t="s">
        <v>239</v>
      </c>
      <c r="F6" s="142">
        <v>2</v>
      </c>
      <c r="G6" s="315"/>
      <c r="H6" s="86"/>
      <c r="I6" s="301"/>
      <c r="J6" s="302"/>
      <c r="K6" s="132"/>
      <c r="L6" s="143"/>
      <c r="M6" s="143"/>
      <c r="N6" s="143"/>
      <c r="O6" s="143"/>
      <c r="P6" s="144"/>
      <c r="Q6" s="145"/>
      <c r="R6" s="197"/>
      <c r="S6" s="202">
        <v>2</v>
      </c>
      <c r="T6" s="180" t="str">
        <f>IF('JUVENILE 1'!L6="","",'JUVENILE 1'!L6)</f>
        <v/>
      </c>
      <c r="U6" s="180" t="str">
        <f t="shared" ref="U6:U16" si="0">IF(G6="","",LEFT(G6,3))</f>
        <v/>
      </c>
      <c r="V6" s="180" t="str">
        <f t="shared" ref="V6:V16" si="1">IF(H6="","",LEFT(H6,2))</f>
        <v/>
      </c>
      <c r="W6" s="180" t="str">
        <f t="shared" ref="W6:W16" si="2">IF(I6&gt;0,CONCATENATE(TEXT(I6,"aaaa"),TEXT(I6,"mm"),TEXT(I6,"jj")),"")</f>
        <v/>
      </c>
      <c r="X6" s="204" t="str">
        <f t="shared" ref="X6:X16" si="3">IF(U6&lt;&gt;"",CONCATENATE(W6,"-",U6,"-",V6),"")</f>
        <v/>
      </c>
      <c r="Y6" s="209" t="str">
        <f t="shared" ref="Y6:Y16" si="4">IFERROR(VLOOKUP($X6,$T$5:$X$104,1,FALSE),0)</f>
        <v/>
      </c>
      <c r="Z6" s="352">
        <f t="shared" ref="Z6:Z16" si="5">IF(OR(Y6=0,Y6=""),0,1)</f>
        <v>0</v>
      </c>
      <c r="AA6" s="180">
        <f t="shared" ref="AA6:AA16" si="6">IF(X6&lt;&gt;"",1,0)</f>
        <v>0</v>
      </c>
    </row>
    <row r="7" spans="1:29" ht="16.5" thickBot="1" x14ac:dyDescent="0.3">
      <c r="A7" s="499" t="s">
        <v>281</v>
      </c>
      <c r="B7" s="500"/>
      <c r="C7" s="501"/>
      <c r="D7" s="498" t="s">
        <v>240</v>
      </c>
      <c r="E7" s="498"/>
      <c r="F7" s="142">
        <v>3</v>
      </c>
      <c r="G7" s="315"/>
      <c r="H7" s="86"/>
      <c r="I7" s="301"/>
      <c r="J7" s="302"/>
      <c r="K7" s="132"/>
      <c r="L7" s="147"/>
      <c r="M7" s="147"/>
      <c r="N7" s="147"/>
      <c r="O7" s="147"/>
      <c r="P7" s="147"/>
      <c r="Q7" s="147"/>
      <c r="R7" s="139"/>
      <c r="S7" s="202">
        <v>3</v>
      </c>
      <c r="T7" s="180" t="str">
        <f>IF('JUVENILE 1'!L7="","",'JUVENILE 1'!L7)</f>
        <v/>
      </c>
      <c r="U7" s="180" t="str">
        <f t="shared" si="0"/>
        <v/>
      </c>
      <c r="V7" s="180" t="str">
        <f t="shared" si="1"/>
        <v/>
      </c>
      <c r="W7" s="180" t="str">
        <f t="shared" si="2"/>
        <v/>
      </c>
      <c r="X7" s="204" t="str">
        <f t="shared" si="3"/>
        <v/>
      </c>
      <c r="Y7" s="209" t="str">
        <f t="shared" si="4"/>
        <v/>
      </c>
      <c r="Z7" s="352">
        <f t="shared" si="5"/>
        <v>0</v>
      </c>
      <c r="AA7" s="180">
        <f t="shared" si="6"/>
        <v>0</v>
      </c>
    </row>
    <row r="8" spans="1:29" ht="16.5" thickBot="1" x14ac:dyDescent="0.3">
      <c r="A8" s="500"/>
      <c r="B8" s="500"/>
      <c r="C8" s="501"/>
      <c r="D8" s="498"/>
      <c r="E8" s="498"/>
      <c r="F8" s="142">
        <v>4</v>
      </c>
      <c r="G8" s="315"/>
      <c r="H8" s="86"/>
      <c r="I8" s="301"/>
      <c r="J8" s="302"/>
      <c r="K8" s="132"/>
      <c r="L8" s="147"/>
      <c r="M8" s="147"/>
      <c r="N8" s="147"/>
      <c r="O8" s="147"/>
      <c r="P8" s="147"/>
      <c r="Q8" s="147"/>
      <c r="R8" s="139"/>
      <c r="S8" s="202">
        <v>4</v>
      </c>
      <c r="T8" s="180" t="str">
        <f>IF('JUVENILE 1'!L8="","",'JUVENILE 1'!L8)</f>
        <v/>
      </c>
      <c r="U8" s="180" t="str">
        <f t="shared" si="0"/>
        <v/>
      </c>
      <c r="V8" s="180" t="str">
        <f t="shared" si="1"/>
        <v/>
      </c>
      <c r="W8" s="180" t="str">
        <f t="shared" si="2"/>
        <v/>
      </c>
      <c r="X8" s="204" t="str">
        <f t="shared" si="3"/>
        <v/>
      </c>
      <c r="Y8" s="209" t="str">
        <f t="shared" si="4"/>
        <v/>
      </c>
      <c r="Z8" s="352">
        <f t="shared" si="5"/>
        <v>0</v>
      </c>
      <c r="AA8" s="180">
        <f t="shared" si="6"/>
        <v>0</v>
      </c>
    </row>
    <row r="9" spans="1:29" ht="15" customHeight="1" thickBot="1" x14ac:dyDescent="0.3">
      <c r="A9" s="148"/>
      <c r="B9" s="502">
        <f>Z4</f>
        <v>0</v>
      </c>
      <c r="C9" s="160"/>
      <c r="D9" s="498"/>
      <c r="E9" s="498"/>
      <c r="F9" s="142">
        <v>5</v>
      </c>
      <c r="G9" s="315"/>
      <c r="H9" s="86"/>
      <c r="I9" s="301"/>
      <c r="J9" s="302"/>
      <c r="K9" s="132"/>
      <c r="L9" s="147"/>
      <c r="M9" s="147"/>
      <c r="N9" s="147"/>
      <c r="O9" s="147"/>
      <c r="P9" s="147"/>
      <c r="Q9" s="147"/>
      <c r="R9" s="139"/>
      <c r="S9" s="202">
        <v>5</v>
      </c>
      <c r="T9" s="180" t="str">
        <f>IF('JUVENILE 1'!L9="","",'JUVENILE 1'!L9)</f>
        <v/>
      </c>
      <c r="U9" s="180" t="str">
        <f t="shared" si="0"/>
        <v/>
      </c>
      <c r="V9" s="180" t="str">
        <f t="shared" si="1"/>
        <v/>
      </c>
      <c r="W9" s="180" t="str">
        <f t="shared" si="2"/>
        <v/>
      </c>
      <c r="X9" s="204" t="str">
        <f t="shared" si="3"/>
        <v/>
      </c>
      <c r="Y9" s="209" t="str">
        <f t="shared" si="4"/>
        <v/>
      </c>
      <c r="Z9" s="352">
        <f t="shared" si="5"/>
        <v>0</v>
      </c>
      <c r="AA9" s="180">
        <f t="shared" si="6"/>
        <v>0</v>
      </c>
    </row>
    <row r="10" spans="1:29" ht="15" customHeight="1" thickBot="1" x14ac:dyDescent="0.3">
      <c r="A10" s="148"/>
      <c r="B10" s="502"/>
      <c r="C10" s="160"/>
      <c r="D10" s="498"/>
      <c r="E10" s="498"/>
      <c r="F10" s="142">
        <v>6</v>
      </c>
      <c r="G10" s="315"/>
      <c r="H10" s="86"/>
      <c r="I10" s="303"/>
      <c r="J10" s="304"/>
      <c r="K10" s="132"/>
      <c r="L10" s="147"/>
      <c r="M10" s="147"/>
      <c r="N10" s="147"/>
      <c r="O10" s="147"/>
      <c r="P10" s="147"/>
      <c r="Q10" s="139"/>
      <c r="R10" s="139"/>
      <c r="S10" s="202">
        <v>6</v>
      </c>
      <c r="T10" s="180" t="str">
        <f>IF('JUVENILE 1'!L10="","",'JUVENILE 1'!L10)</f>
        <v/>
      </c>
      <c r="U10" s="180" t="str">
        <f t="shared" si="0"/>
        <v/>
      </c>
      <c r="V10" s="180" t="str">
        <f t="shared" si="1"/>
        <v/>
      </c>
      <c r="W10" s="180" t="str">
        <f t="shared" si="2"/>
        <v/>
      </c>
      <c r="X10" s="204" t="str">
        <f t="shared" si="3"/>
        <v/>
      </c>
      <c r="Y10" s="209" t="str">
        <f t="shared" si="4"/>
        <v/>
      </c>
      <c r="Z10" s="352">
        <f t="shared" si="5"/>
        <v>0</v>
      </c>
      <c r="AA10" s="180">
        <f t="shared" si="6"/>
        <v>0</v>
      </c>
    </row>
    <row r="11" spans="1:29" ht="15" customHeight="1" thickBot="1" x14ac:dyDescent="0.3">
      <c r="A11" s="148"/>
      <c r="B11" s="502"/>
      <c r="C11" s="160"/>
      <c r="D11" s="498"/>
      <c r="E11" s="498"/>
      <c r="F11" s="142">
        <v>7</v>
      </c>
      <c r="G11" s="315"/>
      <c r="H11" s="86"/>
      <c r="I11" s="305"/>
      <c r="J11" s="306"/>
      <c r="K11" s="132"/>
      <c r="L11" s="149"/>
      <c r="M11" s="149"/>
      <c r="N11" s="149"/>
      <c r="O11" s="149"/>
      <c r="P11" s="149"/>
      <c r="Q11" s="139"/>
      <c r="R11" s="139"/>
      <c r="S11" s="202">
        <v>7</v>
      </c>
      <c r="T11" s="180" t="str">
        <f>IF('JUVENILE 1'!L11="","",'JUVENILE 1'!L11)</f>
        <v/>
      </c>
      <c r="U11" s="180" t="str">
        <f t="shared" si="0"/>
        <v/>
      </c>
      <c r="V11" s="180" t="str">
        <f t="shared" si="1"/>
        <v/>
      </c>
      <c r="W11" s="180" t="str">
        <f t="shared" si="2"/>
        <v/>
      </c>
      <c r="X11" s="204" t="str">
        <f t="shared" si="3"/>
        <v/>
      </c>
      <c r="Y11" s="209" t="str">
        <f t="shared" si="4"/>
        <v/>
      </c>
      <c r="Z11" s="352">
        <f t="shared" si="5"/>
        <v>0</v>
      </c>
      <c r="AA11" s="180">
        <f t="shared" si="6"/>
        <v>0</v>
      </c>
    </row>
    <row r="12" spans="1:29" ht="16.5" thickBot="1" x14ac:dyDescent="0.3">
      <c r="A12" s="148"/>
      <c r="B12" s="149"/>
      <c r="C12" s="149"/>
      <c r="D12" s="498"/>
      <c r="E12" s="498"/>
      <c r="F12" s="142">
        <v>8</v>
      </c>
      <c r="G12" s="315"/>
      <c r="H12" s="86"/>
      <c r="I12" s="301"/>
      <c r="J12" s="302"/>
      <c r="K12" s="132"/>
      <c r="L12" s="149"/>
      <c r="M12" s="149"/>
      <c r="N12" s="149"/>
      <c r="O12" s="149"/>
      <c r="P12" s="149"/>
      <c r="Q12" s="139"/>
      <c r="R12" s="139"/>
      <c r="S12" s="202">
        <v>8</v>
      </c>
      <c r="T12" s="180" t="str">
        <f>IF('JUVENILE 1'!L12="","",'JUVENILE 1'!L12)</f>
        <v/>
      </c>
      <c r="U12" s="180" t="str">
        <f t="shared" si="0"/>
        <v/>
      </c>
      <c r="V12" s="180" t="str">
        <f t="shared" si="1"/>
        <v/>
      </c>
      <c r="W12" s="180" t="str">
        <f t="shared" si="2"/>
        <v/>
      </c>
      <c r="X12" s="204" t="str">
        <f t="shared" si="3"/>
        <v/>
      </c>
      <c r="Y12" s="209" t="str">
        <f t="shared" si="4"/>
        <v/>
      </c>
      <c r="Z12" s="352">
        <f t="shared" si="5"/>
        <v>0</v>
      </c>
      <c r="AA12" s="180">
        <f t="shared" si="6"/>
        <v>0</v>
      </c>
    </row>
    <row r="13" spans="1:29" ht="15.75" thickBot="1" x14ac:dyDescent="0.3">
      <c r="A13" s="148"/>
      <c r="B13" s="149"/>
      <c r="C13" s="149"/>
      <c r="D13" s="498"/>
      <c r="E13" s="498"/>
      <c r="F13" s="142">
        <v>9</v>
      </c>
      <c r="G13" s="315"/>
      <c r="H13" s="317"/>
      <c r="I13" s="308"/>
      <c r="J13" s="309"/>
      <c r="K13" s="132"/>
      <c r="L13" s="149"/>
      <c r="M13" s="149"/>
      <c r="N13" s="149"/>
      <c r="O13" s="149"/>
      <c r="P13" s="149"/>
      <c r="Q13" s="139"/>
      <c r="R13" s="139"/>
      <c r="S13" s="202">
        <v>9</v>
      </c>
      <c r="T13" s="180" t="str">
        <f>IF('JUVENILE 1'!L13="","",'JUVENILE 1'!L13)</f>
        <v/>
      </c>
      <c r="U13" s="180" t="str">
        <f t="shared" si="0"/>
        <v/>
      </c>
      <c r="V13" s="180" t="str">
        <f t="shared" si="1"/>
        <v/>
      </c>
      <c r="W13" s="180" t="str">
        <f t="shared" si="2"/>
        <v/>
      </c>
      <c r="X13" s="204" t="str">
        <f t="shared" si="3"/>
        <v/>
      </c>
      <c r="Y13" s="209" t="str">
        <f t="shared" si="4"/>
        <v/>
      </c>
      <c r="Z13" s="352">
        <f t="shared" si="5"/>
        <v>0</v>
      </c>
      <c r="AA13" s="180">
        <f t="shared" si="6"/>
        <v>0</v>
      </c>
    </row>
    <row r="14" spans="1:29" ht="15.75" thickBot="1" x14ac:dyDescent="0.3">
      <c r="A14" s="148"/>
      <c r="B14" s="149"/>
      <c r="C14" s="149"/>
      <c r="D14" s="498"/>
      <c r="E14" s="498"/>
      <c r="F14" s="142">
        <v>10</v>
      </c>
      <c r="G14" s="315"/>
      <c r="H14" s="307"/>
      <c r="I14" s="308"/>
      <c r="J14" s="309"/>
      <c r="K14" s="132"/>
      <c r="L14" s="149"/>
      <c r="M14" s="149"/>
      <c r="N14" s="149"/>
      <c r="O14" s="149"/>
      <c r="P14" s="149"/>
      <c r="Q14" s="139"/>
      <c r="R14" s="139"/>
      <c r="S14" s="202">
        <v>10</v>
      </c>
      <c r="T14" s="180" t="str">
        <f>IF('JUVENILE 1'!L14="","",'JUVENILE 1'!L14)</f>
        <v/>
      </c>
      <c r="U14" s="180" t="str">
        <f t="shared" si="0"/>
        <v/>
      </c>
      <c r="V14" s="180" t="str">
        <f t="shared" si="1"/>
        <v/>
      </c>
      <c r="W14" s="180" t="str">
        <f t="shared" si="2"/>
        <v/>
      </c>
      <c r="X14" s="204" t="str">
        <f t="shared" si="3"/>
        <v/>
      </c>
      <c r="Y14" s="209" t="str">
        <f t="shared" si="4"/>
        <v/>
      </c>
      <c r="Z14" s="352">
        <f t="shared" si="5"/>
        <v>0</v>
      </c>
      <c r="AA14" s="180">
        <f t="shared" si="6"/>
        <v>0</v>
      </c>
    </row>
    <row r="15" spans="1:29" ht="15.75" thickBot="1" x14ac:dyDescent="0.3">
      <c r="A15" s="148"/>
      <c r="B15" s="149"/>
      <c r="C15" s="149"/>
      <c r="D15" s="498"/>
      <c r="E15" s="498"/>
      <c r="F15" s="142">
        <v>11</v>
      </c>
      <c r="G15" s="315"/>
      <c r="H15" s="307"/>
      <c r="I15" s="308"/>
      <c r="J15" s="309"/>
      <c r="K15" s="132"/>
      <c r="L15" s="149"/>
      <c r="M15" s="149"/>
      <c r="N15" s="149"/>
      <c r="O15" s="149"/>
      <c r="P15" s="149"/>
      <c r="Q15" s="139"/>
      <c r="R15" s="139"/>
      <c r="S15" s="202">
        <v>11</v>
      </c>
      <c r="T15" s="180" t="str">
        <f>IF('JUVENILE 1'!L15="","",'JUVENILE 1'!L15)</f>
        <v/>
      </c>
      <c r="U15" s="180" t="str">
        <f t="shared" si="0"/>
        <v/>
      </c>
      <c r="V15" s="180" t="str">
        <f t="shared" si="1"/>
        <v/>
      </c>
      <c r="W15" s="180" t="str">
        <f t="shared" si="2"/>
        <v/>
      </c>
      <c r="X15" s="204" t="str">
        <f t="shared" si="3"/>
        <v/>
      </c>
      <c r="Y15" s="209" t="str">
        <f t="shared" si="4"/>
        <v/>
      </c>
      <c r="Z15" s="352">
        <f t="shared" si="5"/>
        <v>0</v>
      </c>
      <c r="AA15" s="180">
        <f t="shared" si="6"/>
        <v>0</v>
      </c>
    </row>
    <row r="16" spans="1:29" ht="15.75" thickBot="1" x14ac:dyDescent="0.3">
      <c r="A16" s="148"/>
      <c r="B16" s="149"/>
      <c r="C16" s="149"/>
      <c r="D16" s="498"/>
      <c r="E16" s="498"/>
      <c r="F16" s="150">
        <v>12</v>
      </c>
      <c r="G16" s="315"/>
      <c r="H16" s="310"/>
      <c r="I16" s="311"/>
      <c r="J16" s="312"/>
      <c r="K16" s="132"/>
      <c r="L16" s="149"/>
      <c r="M16" s="149"/>
      <c r="N16" s="149"/>
      <c r="O16" s="149"/>
      <c r="P16" s="149"/>
      <c r="Q16" s="139"/>
      <c r="R16" s="139"/>
      <c r="S16" s="202">
        <v>12</v>
      </c>
      <c r="T16" s="180" t="str">
        <f>IF('JUVENILE 1'!L16="","",'JUVENILE 1'!L16)</f>
        <v/>
      </c>
      <c r="U16" s="180" t="str">
        <f t="shared" si="0"/>
        <v/>
      </c>
      <c r="V16" s="180" t="str">
        <f t="shared" si="1"/>
        <v/>
      </c>
      <c r="W16" s="180" t="str">
        <f t="shared" si="2"/>
        <v/>
      </c>
      <c r="X16" s="204" t="str">
        <f t="shared" si="3"/>
        <v/>
      </c>
      <c r="Y16" s="210" t="str">
        <f t="shared" si="4"/>
        <v/>
      </c>
      <c r="Z16" s="219">
        <f t="shared" si="5"/>
        <v>0</v>
      </c>
      <c r="AA16" s="180">
        <f t="shared" si="6"/>
        <v>0</v>
      </c>
    </row>
    <row r="17" spans="1:29" ht="16.5" thickTop="1" thickBot="1" x14ac:dyDescent="0.3">
      <c r="A17" s="377"/>
      <c r="B17" s="375"/>
      <c r="C17" s="375"/>
      <c r="D17" s="375"/>
      <c r="E17" s="375"/>
      <c r="F17" s="375"/>
      <c r="G17" s="375"/>
      <c r="H17" s="375"/>
      <c r="I17" s="375"/>
      <c r="J17" s="376"/>
      <c r="K17" s="376"/>
      <c r="L17" s="375"/>
      <c r="M17" s="375"/>
      <c r="N17" s="375"/>
      <c r="O17" s="375"/>
      <c r="P17" s="375"/>
      <c r="Q17" s="375"/>
      <c r="R17" s="151"/>
      <c r="S17" s="202">
        <v>13</v>
      </c>
      <c r="T17" s="180" t="str">
        <f>IF('JUVENILE 1'!L17="","",'JUVENILE 1'!L17)</f>
        <v/>
      </c>
      <c r="U17" s="346"/>
      <c r="V17" s="346" t="str">
        <f>IF('JUNIOR 1'!D16="","",'JUNIOR 1'!D16)</f>
        <v/>
      </c>
      <c r="W17" s="346" t="str">
        <f>IF('JUNIOR 1'!E16="","",'JUNIOR 1'!E16)</f>
        <v/>
      </c>
      <c r="X17" s="347"/>
      <c r="Y17" s="214"/>
      <c r="Z17" s="215"/>
    </row>
    <row r="18" spans="1:29" ht="15" customHeight="1" thickBot="1" x14ac:dyDescent="0.3">
      <c r="A18" s="413" t="s">
        <v>234</v>
      </c>
      <c r="B18" s="493" t="s">
        <v>205</v>
      </c>
      <c r="C18" s="494" t="s">
        <v>235</v>
      </c>
      <c r="D18" s="413" t="s">
        <v>211</v>
      </c>
      <c r="E18" s="413" t="s">
        <v>236</v>
      </c>
      <c r="F18" s="495"/>
      <c r="G18" s="493" t="s">
        <v>204</v>
      </c>
      <c r="H18" s="493"/>
      <c r="I18" s="493"/>
      <c r="J18" s="493"/>
      <c r="K18" s="67"/>
      <c r="L18" s="413" t="s">
        <v>237</v>
      </c>
      <c r="M18" s="413"/>
      <c r="N18" s="413"/>
      <c r="O18" s="413"/>
      <c r="P18" s="413"/>
      <c r="Q18" s="496" t="s">
        <v>220</v>
      </c>
      <c r="R18" s="497"/>
      <c r="S18" s="202">
        <v>14</v>
      </c>
      <c r="T18" s="180" t="str">
        <f>IF('JUVENILE 1'!L18="","",'JUVENILE 1'!L18)</f>
        <v/>
      </c>
      <c r="U18" s="346"/>
      <c r="V18" s="346" t="str">
        <f>IF('JUNIOR 1'!D17="","",'JUNIOR 1'!D17)</f>
        <v/>
      </c>
      <c r="W18" s="346" t="str">
        <f>IF('JUNIOR 1'!E17="","",'JUNIOR 1'!E17)</f>
        <v/>
      </c>
      <c r="X18" s="348"/>
      <c r="Y18" s="216"/>
      <c r="Z18" s="217"/>
    </row>
    <row r="19" spans="1:29" ht="46.5" customHeight="1" thickBot="1" x14ac:dyDescent="0.3">
      <c r="A19" s="413"/>
      <c r="B19" s="493"/>
      <c r="C19" s="494"/>
      <c r="D19" s="413"/>
      <c r="E19" s="413"/>
      <c r="F19" s="495"/>
      <c r="G19" s="66" t="s">
        <v>313</v>
      </c>
      <c r="H19" s="66" t="s">
        <v>314</v>
      </c>
      <c r="I19" s="164" t="s">
        <v>315</v>
      </c>
      <c r="J19" s="17" t="s">
        <v>206</v>
      </c>
      <c r="K19" s="124"/>
      <c r="L19" s="125" t="s">
        <v>35</v>
      </c>
      <c r="M19" s="126" t="s">
        <v>34</v>
      </c>
      <c r="N19" s="125" t="s">
        <v>206</v>
      </c>
      <c r="O19" s="125" t="s">
        <v>227</v>
      </c>
      <c r="P19" s="17" t="s">
        <v>228</v>
      </c>
      <c r="Q19" s="15" t="s">
        <v>212</v>
      </c>
      <c r="R19" s="195" t="s">
        <v>229</v>
      </c>
      <c r="S19" s="202">
        <v>15</v>
      </c>
      <c r="T19" s="180" t="str">
        <f>IF('JUVENILE 1'!L19="","",'JUVENILE 1'!L19)</f>
        <v/>
      </c>
      <c r="U19" s="346"/>
      <c r="V19" s="346" t="str">
        <f>IF('JUNIOR 1'!D18="","",'JUNIOR 1'!D18)</f>
        <v/>
      </c>
      <c r="W19" s="346" t="str">
        <f>IF('JUNIOR 1'!E18="","",'JUNIOR 1'!E18)</f>
        <v/>
      </c>
      <c r="X19" s="349"/>
      <c r="Y19" s="211"/>
      <c r="Z19" s="212">
        <f>SUM(Z20:Z31)</f>
        <v>0</v>
      </c>
      <c r="AA19" s="180">
        <f>SUM(AA20:AA31)</f>
        <v>0</v>
      </c>
      <c r="AB19">
        <f>AA19</f>
        <v>0</v>
      </c>
      <c r="AC19" t="s">
        <v>293</v>
      </c>
    </row>
    <row r="20" spans="1:29" ht="21.75" customHeight="1" thickBot="1" x14ac:dyDescent="0.3">
      <c r="A20" s="73">
        <v>2</v>
      </c>
      <c r="B20" s="378" t="str">
        <f>CONCATENATE(PROPER($G$1),PROPER($H$1))</f>
        <v>Groupe Juvenile</v>
      </c>
      <c r="C20" s="243"/>
      <c r="D20" s="152"/>
      <c r="E20" s="153"/>
      <c r="F20" s="127">
        <v>1</v>
      </c>
      <c r="G20" s="313"/>
      <c r="H20" s="314"/>
      <c r="I20" s="299"/>
      <c r="J20" s="300"/>
      <c r="K20" s="132"/>
      <c r="L20" s="133"/>
      <c r="M20" s="134"/>
      <c r="N20" s="135"/>
      <c r="O20" s="135"/>
      <c r="P20" s="135"/>
      <c r="Q20" s="136"/>
      <c r="R20" s="196"/>
      <c r="S20" s="202">
        <v>16</v>
      </c>
      <c r="T20" s="180" t="str">
        <f>IF('JUVENILE 1'!L20="","",'JUVENILE 1'!L20)</f>
        <v/>
      </c>
      <c r="U20" s="180" t="str">
        <f>IF(G20="","",LEFT(G20,3))</f>
        <v/>
      </c>
      <c r="V20" s="180" t="str">
        <f>IF(H20="","",LEFT(H20,2))</f>
        <v/>
      </c>
      <c r="W20" s="180" t="str">
        <f>IF(I20&gt;0,CONCATENATE(TEXT(I20,"aaaa"),TEXT(I20,"mm"),TEXT(I20,"jj")),"")</f>
        <v/>
      </c>
      <c r="X20" s="204" t="str">
        <f>IF(U20&lt;&gt;"",CONCATENATE(W20,"-",U20,"-",V20),"")</f>
        <v/>
      </c>
      <c r="Y20" s="209" t="str">
        <f>IFERROR(VLOOKUP($X20,$T$5:$X$104,1,FALSE),0)</f>
        <v/>
      </c>
      <c r="Z20" s="204">
        <f>IF(OR(Y20=0,Y20=""),0,1)</f>
        <v>0</v>
      </c>
      <c r="AA20" s="180">
        <f>IF(X20&lt;&gt;"",1,0)</f>
        <v>0</v>
      </c>
      <c r="AB20">
        <f>AB19-Z19</f>
        <v>0</v>
      </c>
      <c r="AC20" t="s">
        <v>321</v>
      </c>
    </row>
    <row r="21" spans="1:29" ht="20.25" customHeight="1" thickBot="1" x14ac:dyDescent="0.3">
      <c r="A21" s="138"/>
      <c r="B21" s="139"/>
      <c r="C21" s="139"/>
      <c r="D21" s="140" t="s">
        <v>238</v>
      </c>
      <c r="E21" s="141" t="s">
        <v>239</v>
      </c>
      <c r="F21" s="142">
        <v>2</v>
      </c>
      <c r="G21" s="315"/>
      <c r="H21" s="86"/>
      <c r="I21" s="301"/>
      <c r="J21" s="302"/>
      <c r="K21" s="132"/>
      <c r="L21" s="143"/>
      <c r="M21" s="143"/>
      <c r="N21" s="143"/>
      <c r="O21" s="143"/>
      <c r="P21" s="144"/>
      <c r="Q21" s="145"/>
      <c r="R21" s="197"/>
      <c r="S21" s="202">
        <v>17</v>
      </c>
      <c r="T21" s="180" t="str">
        <f>IF('JUVENILE 1'!L21="","",'JUVENILE 1'!L21)</f>
        <v/>
      </c>
      <c r="U21" s="180" t="str">
        <f>IF(G21="","",LEFT(G21,3))</f>
        <v/>
      </c>
      <c r="V21" s="180" t="str">
        <f>IF(H21="","",LEFT(H21,2))</f>
        <v/>
      </c>
      <c r="W21" s="180" t="str">
        <f>IF(I21&gt;0,CONCATENATE(TEXT(I21,"aaaa"),TEXT(I21,"mm"),TEXT(I21,"jj")),"")</f>
        <v/>
      </c>
      <c r="X21" s="204" t="str">
        <f>IF(U21&lt;&gt;"",CONCATENATE(W21,"-",U21,"-",V21),"")</f>
        <v/>
      </c>
      <c r="Y21" s="209" t="str">
        <f>IFERROR(VLOOKUP($X21,$T$5:$X$104,1,FALSE),0)</f>
        <v/>
      </c>
      <c r="Z21" s="204">
        <f>IF(OR(Y21=0,Y21=""),0,1)</f>
        <v>0</v>
      </c>
      <c r="AA21" s="180">
        <f t="shared" ref="AA21:AA31" si="7">IF(X21&lt;&gt;"",1,0)</f>
        <v>0</v>
      </c>
    </row>
    <row r="22" spans="1:29" ht="16.5" thickBot="1" x14ac:dyDescent="0.3">
      <c r="A22" s="499" t="s">
        <v>281</v>
      </c>
      <c r="B22" s="500"/>
      <c r="C22" s="501"/>
      <c r="D22" s="503" t="s">
        <v>240</v>
      </c>
      <c r="E22" s="503"/>
      <c r="F22" s="142">
        <v>3</v>
      </c>
      <c r="G22" s="315"/>
      <c r="H22" s="86"/>
      <c r="I22" s="301"/>
      <c r="J22" s="302"/>
      <c r="K22" s="132"/>
      <c r="L22" s="147"/>
      <c r="M22" s="147"/>
      <c r="N22" s="147"/>
      <c r="O22" s="147"/>
      <c r="P22" s="147"/>
      <c r="Q22" s="147"/>
      <c r="R22" s="132"/>
      <c r="S22" s="202">
        <v>18</v>
      </c>
      <c r="T22" s="180" t="str">
        <f>IF('JUVENILE 1'!L22="","",'JUVENILE 1'!L22)</f>
        <v/>
      </c>
      <c r="U22" s="180" t="str">
        <f t="shared" ref="U22:U31" si="8">IF(G22="","",LEFT(G22,3))</f>
        <v/>
      </c>
      <c r="V22" s="180" t="str">
        <f t="shared" ref="V22:V31" si="9">IF(H22="","",LEFT(H22,2))</f>
        <v/>
      </c>
      <c r="W22" s="180" t="str">
        <f t="shared" ref="W22:W31" si="10">IF(I22&gt;0,CONCATENATE(TEXT(I22,"aaaa"),TEXT(I22,"mm"),TEXT(I22,"jj")),"")</f>
        <v/>
      </c>
      <c r="X22" s="204" t="str">
        <f t="shared" ref="X22:X31" si="11">IF(U22&lt;&gt;"",CONCATENATE(W22,"-",U22,"-",V22),"")</f>
        <v/>
      </c>
      <c r="Y22" s="209" t="str">
        <f t="shared" ref="Y22:Y31" si="12">IFERROR(VLOOKUP($X22,$T$5:$X$104,1,FALSE),0)</f>
        <v/>
      </c>
      <c r="Z22" s="204">
        <f t="shared" ref="Z22:Z31" si="13">IF(OR(Y22=0,Y22=""),0,1)</f>
        <v>0</v>
      </c>
      <c r="AA22" s="180">
        <f t="shared" si="7"/>
        <v>0</v>
      </c>
    </row>
    <row r="23" spans="1:29" ht="16.5" thickBot="1" x14ac:dyDescent="0.3">
      <c r="A23" s="500"/>
      <c r="B23" s="500"/>
      <c r="C23" s="501"/>
      <c r="D23" s="503"/>
      <c r="E23" s="503"/>
      <c r="F23" s="142">
        <v>4</v>
      </c>
      <c r="G23" s="315"/>
      <c r="H23" s="86"/>
      <c r="I23" s="301"/>
      <c r="J23" s="302"/>
      <c r="K23" s="132"/>
      <c r="L23" s="147"/>
      <c r="M23" s="147"/>
      <c r="N23" s="147"/>
      <c r="O23" s="147"/>
      <c r="P23" s="147"/>
      <c r="Q23" s="147"/>
      <c r="R23" s="139"/>
      <c r="S23" s="202">
        <v>19</v>
      </c>
      <c r="T23" s="180" t="str">
        <f>IF('JUVENILE 1'!L23="","",'JUVENILE 1'!L23)</f>
        <v/>
      </c>
      <c r="U23" s="180" t="str">
        <f t="shared" si="8"/>
        <v/>
      </c>
      <c r="V23" s="180" t="str">
        <f t="shared" si="9"/>
        <v/>
      </c>
      <c r="W23" s="180" t="str">
        <f t="shared" si="10"/>
        <v/>
      </c>
      <c r="X23" s="204" t="str">
        <f t="shared" si="11"/>
        <v/>
      </c>
      <c r="Y23" s="209" t="str">
        <f t="shared" si="12"/>
        <v/>
      </c>
      <c r="Z23" s="204">
        <f t="shared" si="13"/>
        <v>0</v>
      </c>
      <c r="AA23" s="180">
        <f t="shared" si="7"/>
        <v>0</v>
      </c>
    </row>
    <row r="24" spans="1:29" ht="15" customHeight="1" thickBot="1" x14ac:dyDescent="0.3">
      <c r="A24" s="148"/>
      <c r="B24" s="502">
        <f>Z19</f>
        <v>0</v>
      </c>
      <c r="C24" s="160"/>
      <c r="D24" s="503"/>
      <c r="E24" s="503"/>
      <c r="F24" s="142">
        <v>5</v>
      </c>
      <c r="G24" s="315"/>
      <c r="H24" s="86"/>
      <c r="I24" s="301"/>
      <c r="J24" s="302"/>
      <c r="K24" s="132"/>
      <c r="L24" s="147"/>
      <c r="M24" s="147"/>
      <c r="N24" s="147"/>
      <c r="O24" s="147"/>
      <c r="P24" s="147"/>
      <c r="Q24" s="147"/>
      <c r="R24" s="139"/>
      <c r="S24" s="202">
        <v>20</v>
      </c>
      <c r="T24" s="180" t="str">
        <f>IF('JUVENILE 1'!L24="","",'JUVENILE 1'!L24)</f>
        <v/>
      </c>
      <c r="U24" s="180" t="str">
        <f t="shared" si="8"/>
        <v/>
      </c>
      <c r="V24" s="180" t="str">
        <f t="shared" si="9"/>
        <v/>
      </c>
      <c r="W24" s="180" t="str">
        <f t="shared" si="10"/>
        <v/>
      </c>
      <c r="X24" s="204" t="str">
        <f t="shared" si="11"/>
        <v/>
      </c>
      <c r="Y24" s="209" t="str">
        <f t="shared" si="12"/>
        <v/>
      </c>
      <c r="Z24" s="204">
        <f t="shared" si="13"/>
        <v>0</v>
      </c>
      <c r="AA24" s="180">
        <f t="shared" si="7"/>
        <v>0</v>
      </c>
    </row>
    <row r="25" spans="1:29" ht="15" customHeight="1" thickBot="1" x14ac:dyDescent="0.3">
      <c r="A25" s="148"/>
      <c r="B25" s="502"/>
      <c r="C25" s="160"/>
      <c r="D25" s="503"/>
      <c r="E25" s="503"/>
      <c r="F25" s="142">
        <v>6</v>
      </c>
      <c r="G25" s="315"/>
      <c r="H25" s="86"/>
      <c r="I25" s="303"/>
      <c r="J25" s="304"/>
      <c r="K25" s="132"/>
      <c r="L25" s="147"/>
      <c r="M25" s="147"/>
      <c r="N25" s="147"/>
      <c r="O25" s="147"/>
      <c r="P25" s="147"/>
      <c r="Q25" s="147"/>
      <c r="R25" s="139"/>
      <c r="S25" s="202">
        <v>21</v>
      </c>
      <c r="T25" s="180" t="str">
        <f>IF('JUVENILE 1'!L25="","",'JUVENILE 1'!L25)</f>
        <v/>
      </c>
      <c r="U25" s="180" t="str">
        <f t="shared" si="8"/>
        <v/>
      </c>
      <c r="V25" s="180" t="str">
        <f t="shared" si="9"/>
        <v/>
      </c>
      <c r="W25" s="180" t="str">
        <f t="shared" si="10"/>
        <v/>
      </c>
      <c r="X25" s="204" t="str">
        <f t="shared" si="11"/>
        <v/>
      </c>
      <c r="Y25" s="209" t="str">
        <f t="shared" si="12"/>
        <v/>
      </c>
      <c r="Z25" s="204">
        <f t="shared" si="13"/>
        <v>0</v>
      </c>
      <c r="AA25" s="180">
        <f t="shared" si="7"/>
        <v>0</v>
      </c>
    </row>
    <row r="26" spans="1:29" ht="15" customHeight="1" thickBot="1" x14ac:dyDescent="0.3">
      <c r="A26" s="148"/>
      <c r="B26" s="502"/>
      <c r="C26" s="160"/>
      <c r="D26" s="503"/>
      <c r="E26" s="503"/>
      <c r="F26" s="142">
        <v>7</v>
      </c>
      <c r="G26" s="315"/>
      <c r="H26" s="86"/>
      <c r="I26" s="305"/>
      <c r="J26" s="306"/>
      <c r="K26" s="132"/>
      <c r="L26" s="149"/>
      <c r="M26" s="149"/>
      <c r="N26" s="149"/>
      <c r="O26" s="149"/>
      <c r="P26" s="149"/>
      <c r="Q26" s="139"/>
      <c r="R26" s="139"/>
      <c r="S26" s="202">
        <v>22</v>
      </c>
      <c r="T26" s="180" t="str">
        <f>IF('JUVENILE 1'!L26="","",'JUVENILE 1'!L26)</f>
        <v/>
      </c>
      <c r="U26" s="180" t="str">
        <f t="shared" si="8"/>
        <v/>
      </c>
      <c r="V26" s="180" t="str">
        <f t="shared" si="9"/>
        <v/>
      </c>
      <c r="W26" s="180" t="str">
        <f t="shared" si="10"/>
        <v/>
      </c>
      <c r="X26" s="204" t="str">
        <f t="shared" si="11"/>
        <v/>
      </c>
      <c r="Y26" s="209" t="str">
        <f t="shared" si="12"/>
        <v/>
      </c>
      <c r="Z26" s="204">
        <f t="shared" si="13"/>
        <v>0</v>
      </c>
      <c r="AA26" s="180">
        <f t="shared" si="7"/>
        <v>0</v>
      </c>
    </row>
    <row r="27" spans="1:29" ht="16.5" thickBot="1" x14ac:dyDescent="0.3">
      <c r="A27" s="148"/>
      <c r="B27" s="149"/>
      <c r="C27" s="149"/>
      <c r="D27" s="503"/>
      <c r="E27" s="503"/>
      <c r="F27" s="142">
        <v>8</v>
      </c>
      <c r="G27" s="315"/>
      <c r="H27" s="86"/>
      <c r="I27" s="301"/>
      <c r="J27" s="302"/>
      <c r="K27" s="132"/>
      <c r="L27" s="149"/>
      <c r="M27" s="149"/>
      <c r="N27" s="149"/>
      <c r="O27" s="149"/>
      <c r="P27" s="149"/>
      <c r="Q27" s="139"/>
      <c r="R27" s="139"/>
      <c r="S27" s="202">
        <v>23</v>
      </c>
      <c r="T27" s="180" t="str">
        <f>IF('JUVENILE 1'!L27="","",'JUVENILE 1'!L27)</f>
        <v/>
      </c>
      <c r="U27" s="180" t="str">
        <f t="shared" si="8"/>
        <v/>
      </c>
      <c r="V27" s="180" t="str">
        <f t="shared" si="9"/>
        <v/>
      </c>
      <c r="W27" s="180" t="str">
        <f t="shared" si="10"/>
        <v/>
      </c>
      <c r="X27" s="204" t="str">
        <f t="shared" si="11"/>
        <v/>
      </c>
      <c r="Y27" s="209" t="str">
        <f t="shared" si="12"/>
        <v/>
      </c>
      <c r="Z27" s="204">
        <f t="shared" si="13"/>
        <v>0</v>
      </c>
      <c r="AA27" s="180">
        <f t="shared" si="7"/>
        <v>0</v>
      </c>
    </row>
    <row r="28" spans="1:29" ht="15.75" thickBot="1" x14ac:dyDescent="0.3">
      <c r="A28" s="148"/>
      <c r="B28" s="149"/>
      <c r="C28" s="149"/>
      <c r="D28" s="503"/>
      <c r="E28" s="503"/>
      <c r="F28" s="142">
        <v>9</v>
      </c>
      <c r="G28" s="315"/>
      <c r="H28" s="317"/>
      <c r="I28" s="308"/>
      <c r="J28" s="309"/>
      <c r="K28" s="132"/>
      <c r="L28" s="149"/>
      <c r="M28" s="149"/>
      <c r="N28" s="149"/>
      <c r="O28" s="149"/>
      <c r="P28" s="149"/>
      <c r="Q28" s="139"/>
      <c r="R28" s="139"/>
      <c r="S28" s="202">
        <v>24</v>
      </c>
      <c r="T28" s="180" t="str">
        <f>IF('JUVENILE 1'!L28="","",'JUVENILE 1'!L28)</f>
        <v/>
      </c>
      <c r="U28" s="180" t="str">
        <f t="shared" si="8"/>
        <v/>
      </c>
      <c r="V28" s="180" t="str">
        <f t="shared" si="9"/>
        <v/>
      </c>
      <c r="W28" s="180" t="str">
        <f t="shared" si="10"/>
        <v/>
      </c>
      <c r="X28" s="204" t="str">
        <f t="shared" si="11"/>
        <v/>
      </c>
      <c r="Y28" s="209" t="str">
        <f t="shared" si="12"/>
        <v/>
      </c>
      <c r="Z28" s="204">
        <f t="shared" si="13"/>
        <v>0</v>
      </c>
      <c r="AA28" s="180">
        <f t="shared" si="7"/>
        <v>0</v>
      </c>
    </row>
    <row r="29" spans="1:29" ht="15.75" thickBot="1" x14ac:dyDescent="0.3">
      <c r="A29" s="148"/>
      <c r="B29" s="149"/>
      <c r="C29" s="149"/>
      <c r="D29" s="503"/>
      <c r="E29" s="503"/>
      <c r="F29" s="142">
        <v>10</v>
      </c>
      <c r="G29" s="315"/>
      <c r="H29" s="307"/>
      <c r="I29" s="308"/>
      <c r="J29" s="309"/>
      <c r="K29" s="132"/>
      <c r="L29" s="149"/>
      <c r="M29" s="149"/>
      <c r="N29" s="149"/>
      <c r="O29" s="149"/>
      <c r="P29" s="149"/>
      <c r="Q29" s="139"/>
      <c r="R29" s="139"/>
      <c r="S29" s="202">
        <v>25</v>
      </c>
      <c r="T29" s="180" t="str">
        <f>IF('JUVENILE 1'!L29="","",'JUVENILE 1'!L29)</f>
        <v/>
      </c>
      <c r="U29" s="180" t="str">
        <f t="shared" si="8"/>
        <v/>
      </c>
      <c r="V29" s="180" t="str">
        <f t="shared" si="9"/>
        <v/>
      </c>
      <c r="W29" s="180" t="str">
        <f t="shared" si="10"/>
        <v/>
      </c>
      <c r="X29" s="204" t="str">
        <f t="shared" si="11"/>
        <v/>
      </c>
      <c r="Y29" s="209" t="str">
        <f t="shared" si="12"/>
        <v/>
      </c>
      <c r="Z29" s="204">
        <f t="shared" si="13"/>
        <v>0</v>
      </c>
      <c r="AA29" s="180">
        <f t="shared" si="7"/>
        <v>0</v>
      </c>
    </row>
    <row r="30" spans="1:29" ht="15.75" thickBot="1" x14ac:dyDescent="0.3">
      <c r="A30" s="148"/>
      <c r="B30" s="149"/>
      <c r="C30" s="149"/>
      <c r="D30" s="503"/>
      <c r="E30" s="503"/>
      <c r="F30" s="142">
        <v>11</v>
      </c>
      <c r="G30" s="315"/>
      <c r="H30" s="307"/>
      <c r="I30" s="308"/>
      <c r="J30" s="309"/>
      <c r="K30" s="132"/>
      <c r="L30" s="149"/>
      <c r="M30" s="149"/>
      <c r="N30" s="149"/>
      <c r="O30" s="149"/>
      <c r="P30" s="149"/>
      <c r="Q30" s="139"/>
      <c r="R30" s="139"/>
      <c r="S30" s="202">
        <v>26</v>
      </c>
      <c r="T30" s="180" t="str">
        <f>IF('JUVENILE 1'!L30="","",'JUVENILE 1'!L30)</f>
        <v/>
      </c>
      <c r="U30" s="180" t="str">
        <f t="shared" si="8"/>
        <v/>
      </c>
      <c r="V30" s="180" t="str">
        <f t="shared" si="9"/>
        <v/>
      </c>
      <c r="W30" s="180" t="str">
        <f t="shared" si="10"/>
        <v/>
      </c>
      <c r="X30" s="204" t="str">
        <f t="shared" si="11"/>
        <v/>
      </c>
      <c r="Y30" s="209" t="str">
        <f t="shared" si="12"/>
        <v/>
      </c>
      <c r="Z30" s="204">
        <f t="shared" si="13"/>
        <v>0</v>
      </c>
      <c r="AA30" s="180">
        <f t="shared" si="7"/>
        <v>0</v>
      </c>
    </row>
    <row r="31" spans="1:29" ht="15.75" thickBot="1" x14ac:dyDescent="0.3">
      <c r="A31" s="148"/>
      <c r="B31" s="149"/>
      <c r="C31" s="149"/>
      <c r="D31" s="503"/>
      <c r="E31" s="503"/>
      <c r="F31" s="150">
        <v>12</v>
      </c>
      <c r="G31" s="315"/>
      <c r="H31" s="310"/>
      <c r="I31" s="311"/>
      <c r="J31" s="312"/>
      <c r="K31" s="132"/>
      <c r="L31" s="149"/>
      <c r="M31" s="149"/>
      <c r="N31" s="149"/>
      <c r="O31" s="149"/>
      <c r="P31" s="149"/>
      <c r="Q31" s="139"/>
      <c r="R31" s="139"/>
      <c r="S31" s="202">
        <v>27</v>
      </c>
      <c r="T31" s="180" t="str">
        <f>IF('JUVENILE 1'!L31="","",'JUVENILE 1'!L31)</f>
        <v/>
      </c>
      <c r="U31" s="180" t="str">
        <f t="shared" si="8"/>
        <v/>
      </c>
      <c r="V31" s="180" t="str">
        <f t="shared" si="9"/>
        <v/>
      </c>
      <c r="W31" s="180" t="str">
        <f t="shared" si="10"/>
        <v/>
      </c>
      <c r="X31" s="204" t="str">
        <f t="shared" si="11"/>
        <v/>
      </c>
      <c r="Y31" s="205" t="str">
        <f t="shared" si="12"/>
        <v/>
      </c>
      <c r="Z31" s="207">
        <f t="shared" si="13"/>
        <v>0</v>
      </c>
      <c r="AA31" s="180">
        <f t="shared" si="7"/>
        <v>0</v>
      </c>
    </row>
    <row r="32" spans="1:29" ht="15.75" thickBot="1" x14ac:dyDescent="0.3">
      <c r="A32" s="377"/>
      <c r="B32" s="375"/>
      <c r="C32" s="375"/>
      <c r="D32" s="375"/>
      <c r="E32" s="375"/>
      <c r="F32" s="375"/>
      <c r="G32" s="375"/>
      <c r="H32" s="375"/>
      <c r="I32" s="375"/>
      <c r="J32" s="376"/>
      <c r="K32" s="376"/>
      <c r="L32" s="375"/>
      <c r="M32" s="375"/>
      <c r="N32" s="375"/>
      <c r="O32" s="375"/>
      <c r="P32" s="375"/>
      <c r="Q32" s="375"/>
      <c r="R32" s="151"/>
      <c r="S32" s="202">
        <v>28</v>
      </c>
      <c r="T32" s="180" t="str">
        <f>IF('JUVENILE 1'!L32="","",'JUVENILE 1'!L32)</f>
        <v/>
      </c>
      <c r="U32" s="346"/>
      <c r="V32" s="346"/>
      <c r="W32" s="346"/>
      <c r="X32" s="347"/>
      <c r="Y32" s="218"/>
    </row>
    <row r="33" spans="1:29" ht="15" customHeight="1" thickBot="1" x14ac:dyDescent="0.3">
      <c r="A33" s="413" t="s">
        <v>234</v>
      </c>
      <c r="B33" s="493" t="s">
        <v>205</v>
      </c>
      <c r="C33" s="494" t="s">
        <v>235</v>
      </c>
      <c r="D33" s="413" t="s">
        <v>211</v>
      </c>
      <c r="E33" s="413" t="s">
        <v>236</v>
      </c>
      <c r="F33" s="495"/>
      <c r="G33" s="493" t="s">
        <v>204</v>
      </c>
      <c r="H33" s="493"/>
      <c r="I33" s="493"/>
      <c r="J33" s="493"/>
      <c r="K33" s="67"/>
      <c r="L33" s="413" t="s">
        <v>237</v>
      </c>
      <c r="M33" s="413"/>
      <c r="N33" s="413"/>
      <c r="O33" s="413"/>
      <c r="P33" s="413"/>
      <c r="Q33" s="496" t="s">
        <v>220</v>
      </c>
      <c r="R33" s="497"/>
      <c r="S33" s="202">
        <v>29</v>
      </c>
      <c r="T33" s="180" t="str">
        <f>IF('JUVENILE 1'!L33="","",'JUVENILE 1'!L33)</f>
        <v/>
      </c>
      <c r="U33" s="346"/>
      <c r="V33" s="346" t="str">
        <f>IF('JUNIOR 1'!D32="","",'JUNIOR 1'!D32)</f>
        <v/>
      </c>
      <c r="W33" s="346" t="str">
        <f>IF('JUNIOR 1'!E32="","",'JUNIOR 1'!E32)</f>
        <v/>
      </c>
      <c r="X33" s="348"/>
      <c r="Y33" s="218"/>
    </row>
    <row r="34" spans="1:29" ht="33" thickTop="1" thickBot="1" x14ac:dyDescent="0.3">
      <c r="A34" s="413"/>
      <c r="B34" s="493"/>
      <c r="C34" s="494"/>
      <c r="D34" s="413"/>
      <c r="E34" s="413"/>
      <c r="F34" s="495"/>
      <c r="G34" s="66" t="s">
        <v>313</v>
      </c>
      <c r="H34" s="66" t="s">
        <v>314</v>
      </c>
      <c r="I34" s="164" t="s">
        <v>315</v>
      </c>
      <c r="J34" s="17" t="s">
        <v>206</v>
      </c>
      <c r="K34" s="124"/>
      <c r="L34" s="125" t="s">
        <v>35</v>
      </c>
      <c r="M34" s="126" t="s">
        <v>34</v>
      </c>
      <c r="N34" s="125" t="s">
        <v>206</v>
      </c>
      <c r="O34" s="125" t="s">
        <v>227</v>
      </c>
      <c r="P34" s="17" t="s">
        <v>228</v>
      </c>
      <c r="Q34" s="15" t="s">
        <v>212</v>
      </c>
      <c r="R34" s="195" t="s">
        <v>229</v>
      </c>
      <c r="S34" s="202">
        <v>30</v>
      </c>
      <c r="T34" s="180" t="str">
        <f>IF('JUVENILE 1'!L34="","",'JUVENILE 1'!L34)</f>
        <v/>
      </c>
      <c r="U34" s="346"/>
      <c r="V34" s="346" t="str">
        <f>IF('JUNIOR 1'!D33="","",'JUNIOR 1'!D33)</f>
        <v/>
      </c>
      <c r="W34" s="346" t="str">
        <f>IF('JUNIOR 1'!E33="","",'JUNIOR 1'!E33)</f>
        <v/>
      </c>
      <c r="X34" s="349"/>
      <c r="Y34" s="198"/>
      <c r="Z34" s="201">
        <f>SUM(Z35:Z46)</f>
        <v>0</v>
      </c>
      <c r="AA34" s="180">
        <f>SUM(AA35:AA46)</f>
        <v>0</v>
      </c>
      <c r="AB34">
        <f>COUNTA(G35:G46)</f>
        <v>0</v>
      </c>
      <c r="AC34" t="s">
        <v>293</v>
      </c>
    </row>
    <row r="35" spans="1:29" ht="21.75" customHeight="1" thickBot="1" x14ac:dyDescent="0.3">
      <c r="A35" s="73">
        <v>3</v>
      </c>
      <c r="B35" s="378" t="str">
        <f>CONCATENATE(PROPER($G$1),PROPER($H$1))</f>
        <v>Groupe Juvenile</v>
      </c>
      <c r="C35" s="243"/>
      <c r="D35" s="152"/>
      <c r="E35" s="153"/>
      <c r="F35" s="127">
        <v>1</v>
      </c>
      <c r="G35" s="313"/>
      <c r="H35" s="314"/>
      <c r="I35" s="299"/>
      <c r="J35" s="300"/>
      <c r="K35" s="132"/>
      <c r="L35" s="133"/>
      <c r="M35" s="134"/>
      <c r="N35" s="135"/>
      <c r="O35" s="135"/>
      <c r="P35" s="135"/>
      <c r="Q35" s="136"/>
      <c r="R35" s="196"/>
      <c r="S35" s="202">
        <v>31</v>
      </c>
      <c r="T35" s="180" t="str">
        <f>IF('JUVENILE 1'!L35="","",'JUVENILE 1'!L35)</f>
        <v/>
      </c>
      <c r="U35" s="180"/>
      <c r="V35" s="180" t="str">
        <f>IF('JUNIOR 1'!D34="","",'JUNIOR 1'!D34)</f>
        <v/>
      </c>
      <c r="W35" s="180" t="str">
        <f>IF('JUNIOR 1'!E34="","",'JUNIOR 1'!E34)</f>
        <v/>
      </c>
      <c r="X35" s="204" t="str">
        <f t="shared" ref="X35:X46" si="14">LEFT(J35,15)</f>
        <v/>
      </c>
      <c r="Y35" s="209" t="str">
        <f>IFERROR(VLOOKUP($X35,$T$5:$X$104,1,FALSE),0)</f>
        <v/>
      </c>
      <c r="Z35" s="204">
        <f>IF(OR(Y35=0,Y35=""),0,1)</f>
        <v>0</v>
      </c>
      <c r="AA35" s="180">
        <f>IF(X35&lt;&gt;"",1,0)</f>
        <v>0</v>
      </c>
      <c r="AB35">
        <f>AB34-Z34</f>
        <v>0</v>
      </c>
      <c r="AC35" t="s">
        <v>294</v>
      </c>
    </row>
    <row r="36" spans="1:29" ht="20.25" customHeight="1" thickBot="1" x14ac:dyDescent="0.3">
      <c r="A36" s="138"/>
      <c r="B36" s="139"/>
      <c r="C36" s="139"/>
      <c r="D36" s="140" t="s">
        <v>238</v>
      </c>
      <c r="E36" s="141" t="s">
        <v>239</v>
      </c>
      <c r="F36" s="142">
        <v>2</v>
      </c>
      <c r="G36" s="315"/>
      <c r="H36" s="86"/>
      <c r="I36" s="301"/>
      <c r="J36" s="302"/>
      <c r="K36" s="132"/>
      <c r="L36" s="143"/>
      <c r="M36" s="143"/>
      <c r="N36" s="143"/>
      <c r="O36" s="143"/>
      <c r="P36" s="144"/>
      <c r="Q36" s="145"/>
      <c r="R36" s="197"/>
      <c r="S36" s="202">
        <v>32</v>
      </c>
      <c r="T36" s="180" t="str">
        <f>IF('JUVENILE 1'!L36="","",'JUVENILE 1'!L36)</f>
        <v/>
      </c>
      <c r="U36" s="180" t="str">
        <f>IF('JUNIOR 1'!C35="","",'JUNIOR 1'!C35)</f>
        <v/>
      </c>
      <c r="V36" s="180" t="str">
        <f>IF('JUNIOR 1'!D35="","",'JUNIOR 1'!D35)</f>
        <v/>
      </c>
      <c r="W36" s="180" t="str">
        <f>IF('JUNIOR 1'!E35="","",'JUNIOR 1'!E35)</f>
        <v/>
      </c>
      <c r="X36" s="204" t="str">
        <f t="shared" si="14"/>
        <v/>
      </c>
      <c r="Y36" s="209" t="str">
        <f>IFERROR(VLOOKUP($X36,$T$5:$X$104,1,FALSE),0)</f>
        <v/>
      </c>
      <c r="Z36" s="204">
        <f>IF(OR(Y36=0,Y36=""),0,1)</f>
        <v>0</v>
      </c>
      <c r="AA36" s="180">
        <f t="shared" ref="AA36:AA46" si="15">IF(X36&lt;&gt;"",1,0)</f>
        <v>0</v>
      </c>
    </row>
    <row r="37" spans="1:29" ht="15.75" customHeight="1" thickBot="1" x14ac:dyDescent="0.3">
      <c r="A37" s="499" t="s">
        <v>281</v>
      </c>
      <c r="B37" s="500"/>
      <c r="C37" s="501"/>
      <c r="D37" s="498" t="s">
        <v>240</v>
      </c>
      <c r="E37" s="498"/>
      <c r="F37" s="142">
        <v>3</v>
      </c>
      <c r="G37" s="315"/>
      <c r="H37" s="86"/>
      <c r="I37" s="301"/>
      <c r="J37" s="302"/>
      <c r="K37" s="132"/>
      <c r="L37" s="147"/>
      <c r="M37" s="147"/>
      <c r="N37" s="147"/>
      <c r="O37" s="147"/>
      <c r="P37" s="147"/>
      <c r="Q37" s="147"/>
      <c r="R37" s="139"/>
      <c r="S37" s="202">
        <v>33</v>
      </c>
      <c r="T37" s="180" t="str">
        <f>IF('JUVENILE 1'!L37="","",'JUVENILE 1'!L37)</f>
        <v/>
      </c>
      <c r="U37" s="180" t="str">
        <f>IF('JUNIOR 1'!C36="","",'JUNIOR 1'!C36)</f>
        <v/>
      </c>
      <c r="V37" s="180" t="str">
        <f>IF('JUNIOR 1'!D36="","",'JUNIOR 1'!D36)</f>
        <v/>
      </c>
      <c r="W37" s="180" t="str">
        <f>IF('JUNIOR 1'!E36="","",'JUNIOR 1'!E36)</f>
        <v/>
      </c>
      <c r="X37" s="204" t="str">
        <f t="shared" si="14"/>
        <v/>
      </c>
      <c r="Y37" s="209" t="str">
        <f t="shared" ref="Y37:Y46" si="16">IFERROR(VLOOKUP($X37,$T$5:$X$104,1,FALSE),0)</f>
        <v/>
      </c>
      <c r="Z37" s="204">
        <f t="shared" ref="Z37:Z46" si="17">IF(OR(Y37=0,Y37=""),0,1)</f>
        <v>0</v>
      </c>
      <c r="AA37" s="180">
        <f t="shared" si="15"/>
        <v>0</v>
      </c>
    </row>
    <row r="38" spans="1:29" ht="16.5" thickBot="1" x14ac:dyDescent="0.3">
      <c r="A38" s="500"/>
      <c r="B38" s="500"/>
      <c r="C38" s="501"/>
      <c r="D38" s="498"/>
      <c r="E38" s="498"/>
      <c r="F38" s="142">
        <v>4</v>
      </c>
      <c r="G38" s="315"/>
      <c r="H38" s="86"/>
      <c r="I38" s="301"/>
      <c r="J38" s="302"/>
      <c r="K38" s="132"/>
      <c r="L38" s="147"/>
      <c r="M38" s="147"/>
      <c r="N38" s="147"/>
      <c r="O38" s="147"/>
      <c r="P38" s="147"/>
      <c r="Q38" s="147"/>
      <c r="R38" s="139"/>
      <c r="S38" s="202">
        <v>34</v>
      </c>
      <c r="T38" s="180" t="str">
        <f>IF('JUVENILE 1'!L38="","",'JUVENILE 1'!L38)</f>
        <v/>
      </c>
      <c r="U38" s="180" t="str">
        <f>IF('JUNIOR 1'!C37="","",'JUNIOR 1'!C37)</f>
        <v/>
      </c>
      <c r="V38" s="180" t="str">
        <f>IF('JUNIOR 1'!D37="","",'JUNIOR 1'!D37)</f>
        <v/>
      </c>
      <c r="W38" s="180" t="str">
        <f>IF('JUNIOR 1'!E37="","",'JUNIOR 1'!E37)</f>
        <v/>
      </c>
      <c r="X38" s="204" t="str">
        <f t="shared" si="14"/>
        <v/>
      </c>
      <c r="Y38" s="209" t="str">
        <f t="shared" si="16"/>
        <v/>
      </c>
      <c r="Z38" s="204">
        <f t="shared" si="17"/>
        <v>0</v>
      </c>
      <c r="AA38" s="180">
        <f t="shared" si="15"/>
        <v>0</v>
      </c>
    </row>
    <row r="39" spans="1:29" ht="15" customHeight="1" thickBot="1" x14ac:dyDescent="0.3">
      <c r="A39" s="148"/>
      <c r="B39" s="502">
        <f>Z34</f>
        <v>0</v>
      </c>
      <c r="C39" s="160"/>
      <c r="D39" s="498"/>
      <c r="E39" s="498"/>
      <c r="F39" s="142">
        <v>5</v>
      </c>
      <c r="G39" s="315"/>
      <c r="H39" s="86"/>
      <c r="I39" s="301"/>
      <c r="J39" s="302"/>
      <c r="K39" s="132"/>
      <c r="L39" s="147"/>
      <c r="M39" s="147"/>
      <c r="N39" s="147"/>
      <c r="O39" s="147"/>
      <c r="P39" s="147"/>
      <c r="Q39" s="147"/>
      <c r="R39" s="139"/>
      <c r="S39" s="202">
        <v>35</v>
      </c>
      <c r="T39" s="180" t="str">
        <f>IF('JUVENILE 1'!L39="","",'JUVENILE 1'!L39)</f>
        <v/>
      </c>
      <c r="U39" s="180" t="str">
        <f>IF('JUNIOR 1'!C38="","",'JUNIOR 1'!C38)</f>
        <v/>
      </c>
      <c r="V39" s="180" t="str">
        <f>IF('JUNIOR 1'!D38="","",'JUNIOR 1'!D38)</f>
        <v/>
      </c>
      <c r="W39" s="180" t="str">
        <f>IF('JUNIOR 1'!E38="","",'JUNIOR 1'!E38)</f>
        <v/>
      </c>
      <c r="X39" s="204" t="str">
        <f t="shared" si="14"/>
        <v/>
      </c>
      <c r="Y39" s="209" t="str">
        <f t="shared" si="16"/>
        <v/>
      </c>
      <c r="Z39" s="204">
        <f t="shared" si="17"/>
        <v>0</v>
      </c>
      <c r="AA39" s="180">
        <f t="shared" si="15"/>
        <v>0</v>
      </c>
    </row>
    <row r="40" spans="1:29" ht="15" customHeight="1" thickBot="1" x14ac:dyDescent="0.3">
      <c r="A40" s="148"/>
      <c r="B40" s="502"/>
      <c r="C40" s="160"/>
      <c r="D40" s="498"/>
      <c r="E40" s="498"/>
      <c r="F40" s="142">
        <v>6</v>
      </c>
      <c r="G40" s="315"/>
      <c r="H40" s="86"/>
      <c r="I40" s="303"/>
      <c r="J40" s="304"/>
      <c r="K40" s="132"/>
      <c r="L40" s="147"/>
      <c r="M40" s="147"/>
      <c r="N40" s="147"/>
      <c r="O40" s="147"/>
      <c r="P40" s="147"/>
      <c r="Q40" s="139"/>
      <c r="R40" s="139"/>
      <c r="S40" s="202">
        <v>36</v>
      </c>
      <c r="T40" s="180" t="str">
        <f>IF('JUVENILE 1'!L40="","",'JUVENILE 1'!L40)</f>
        <v/>
      </c>
      <c r="U40" s="180" t="str">
        <f>IF('JUNIOR 1'!C39="","",'JUNIOR 1'!C39)</f>
        <v/>
      </c>
      <c r="V40" s="180" t="str">
        <f>IF('JUNIOR 1'!D39="","",'JUNIOR 1'!D39)</f>
        <v/>
      </c>
      <c r="W40" s="180" t="str">
        <f>IF('JUNIOR 1'!E39="","",'JUNIOR 1'!E39)</f>
        <v/>
      </c>
      <c r="X40" s="204" t="str">
        <f t="shared" si="14"/>
        <v/>
      </c>
      <c r="Y40" s="209" t="str">
        <f t="shared" si="16"/>
        <v/>
      </c>
      <c r="Z40" s="204">
        <f t="shared" si="17"/>
        <v>0</v>
      </c>
      <c r="AA40" s="180">
        <f t="shared" si="15"/>
        <v>0</v>
      </c>
    </row>
    <row r="41" spans="1:29" ht="15" customHeight="1" thickBot="1" x14ac:dyDescent="0.3">
      <c r="A41" s="148"/>
      <c r="B41" s="502"/>
      <c r="C41" s="160"/>
      <c r="D41" s="498"/>
      <c r="E41" s="498"/>
      <c r="F41" s="142">
        <v>7</v>
      </c>
      <c r="G41" s="315"/>
      <c r="H41" s="86"/>
      <c r="I41" s="305"/>
      <c r="J41" s="306"/>
      <c r="K41" s="132"/>
      <c r="L41" s="149"/>
      <c r="M41" s="149"/>
      <c r="N41" s="149"/>
      <c r="O41" s="149"/>
      <c r="P41" s="149"/>
      <c r="Q41" s="139"/>
      <c r="R41" s="139"/>
      <c r="S41" s="202">
        <v>37</v>
      </c>
      <c r="T41" s="180" t="str">
        <f>IF('JUVENILE 1'!L41="","",'JUVENILE 1'!L41)</f>
        <v/>
      </c>
      <c r="U41" s="180" t="str">
        <f>IF('JUNIOR 1'!C40="","",'JUNIOR 1'!C40)</f>
        <v/>
      </c>
      <c r="V41" s="180" t="str">
        <f>IF('JUNIOR 1'!D40="","",'JUNIOR 1'!D40)</f>
        <v/>
      </c>
      <c r="W41" s="180" t="str">
        <f>IF('JUNIOR 1'!E40="","",'JUNIOR 1'!E40)</f>
        <v/>
      </c>
      <c r="X41" s="204" t="str">
        <f t="shared" si="14"/>
        <v/>
      </c>
      <c r="Y41" s="209" t="str">
        <f t="shared" si="16"/>
        <v/>
      </c>
      <c r="Z41" s="204">
        <f t="shared" si="17"/>
        <v>0</v>
      </c>
      <c r="AA41" s="180">
        <f t="shared" si="15"/>
        <v>0</v>
      </c>
    </row>
    <row r="42" spans="1:29" ht="16.5" thickBot="1" x14ac:dyDescent="0.3">
      <c r="A42" s="148"/>
      <c r="B42" s="149"/>
      <c r="C42" s="149"/>
      <c r="D42" s="498"/>
      <c r="E42" s="498"/>
      <c r="F42" s="142">
        <v>8</v>
      </c>
      <c r="G42" s="315"/>
      <c r="H42" s="86"/>
      <c r="I42" s="301"/>
      <c r="J42" s="302"/>
      <c r="K42" s="132"/>
      <c r="L42" s="149"/>
      <c r="M42" s="149"/>
      <c r="N42" s="149"/>
      <c r="O42" s="149"/>
      <c r="P42" s="149"/>
      <c r="Q42" s="139"/>
      <c r="R42" s="139"/>
      <c r="S42" s="202">
        <v>38</v>
      </c>
      <c r="T42" s="180" t="str">
        <f>IF('JUVENILE 1'!L42="","",'JUVENILE 1'!L42)</f>
        <v/>
      </c>
      <c r="U42" s="180" t="str">
        <f>IF('JUNIOR 1'!C41="","",'JUNIOR 1'!C41)</f>
        <v/>
      </c>
      <c r="V42" s="180" t="str">
        <f>IF('JUNIOR 1'!D41="","",'JUNIOR 1'!D41)</f>
        <v/>
      </c>
      <c r="W42" s="180" t="str">
        <f>IF('JUNIOR 1'!E41="","",'JUNIOR 1'!E41)</f>
        <v/>
      </c>
      <c r="X42" s="204" t="str">
        <f t="shared" si="14"/>
        <v/>
      </c>
      <c r="Y42" s="209" t="str">
        <f t="shared" si="16"/>
        <v/>
      </c>
      <c r="Z42" s="204">
        <f t="shared" si="17"/>
        <v>0</v>
      </c>
      <c r="AA42" s="180">
        <f t="shared" si="15"/>
        <v>0</v>
      </c>
    </row>
    <row r="43" spans="1:29" ht="15.75" thickBot="1" x14ac:dyDescent="0.3">
      <c r="A43" s="148"/>
      <c r="B43" s="149"/>
      <c r="C43" s="149"/>
      <c r="D43" s="498"/>
      <c r="E43" s="498"/>
      <c r="F43" s="142">
        <v>9</v>
      </c>
      <c r="G43" s="315"/>
      <c r="H43" s="317"/>
      <c r="I43" s="308"/>
      <c r="J43" s="309"/>
      <c r="K43" s="132"/>
      <c r="L43" s="149"/>
      <c r="M43" s="149"/>
      <c r="N43" s="149"/>
      <c r="O43" s="149"/>
      <c r="P43" s="149"/>
      <c r="Q43" s="139"/>
      <c r="R43" s="139"/>
      <c r="S43" s="202">
        <v>39</v>
      </c>
      <c r="T43" s="180" t="str">
        <f>IF('JUVENILE 1'!L43="","",'JUVENILE 1'!L43)</f>
        <v/>
      </c>
      <c r="U43" s="180" t="str">
        <f>IF('JUNIOR 1'!C42="","",'JUNIOR 1'!C42)</f>
        <v/>
      </c>
      <c r="V43" s="180" t="str">
        <f>IF('JUNIOR 1'!D42="","",'JUNIOR 1'!D42)</f>
        <v/>
      </c>
      <c r="W43" s="180" t="str">
        <f>IF('JUNIOR 1'!E42="","",'JUNIOR 1'!E42)</f>
        <v/>
      </c>
      <c r="X43" s="204" t="str">
        <f t="shared" si="14"/>
        <v/>
      </c>
      <c r="Y43" s="209" t="str">
        <f t="shared" si="16"/>
        <v/>
      </c>
      <c r="Z43" s="204">
        <f t="shared" si="17"/>
        <v>0</v>
      </c>
      <c r="AA43" s="180">
        <f t="shared" si="15"/>
        <v>0</v>
      </c>
    </row>
    <row r="44" spans="1:29" ht="15.75" thickBot="1" x14ac:dyDescent="0.3">
      <c r="A44" s="148"/>
      <c r="B44" s="149"/>
      <c r="C44" s="149"/>
      <c r="D44" s="498"/>
      <c r="E44" s="498"/>
      <c r="F44" s="142">
        <v>10</v>
      </c>
      <c r="G44" s="315"/>
      <c r="H44" s="307"/>
      <c r="I44" s="308"/>
      <c r="J44" s="309"/>
      <c r="K44" s="132"/>
      <c r="L44" s="149"/>
      <c r="M44" s="149"/>
      <c r="N44" s="149"/>
      <c r="O44" s="149"/>
      <c r="P44" s="149"/>
      <c r="Q44" s="139"/>
      <c r="R44" s="139"/>
      <c r="S44" s="202">
        <v>40</v>
      </c>
      <c r="T44" s="180" t="str">
        <f>IF('JUVENILE 1'!L44="","",'JUVENILE 1'!L44)</f>
        <v/>
      </c>
      <c r="U44" s="180" t="str">
        <f>IF('JUNIOR 1'!C43="","",'JUNIOR 1'!C43)</f>
        <v/>
      </c>
      <c r="V44" s="180" t="str">
        <f>IF('JUNIOR 1'!D43="","",'JUNIOR 1'!D43)</f>
        <v/>
      </c>
      <c r="W44" s="180" t="str">
        <f>IF('JUNIOR 1'!E43="","",'JUNIOR 1'!E43)</f>
        <v/>
      </c>
      <c r="X44" s="204" t="str">
        <f t="shared" si="14"/>
        <v/>
      </c>
      <c r="Y44" s="209" t="str">
        <f t="shared" si="16"/>
        <v/>
      </c>
      <c r="Z44" s="204">
        <f t="shared" si="17"/>
        <v>0</v>
      </c>
      <c r="AA44" s="180">
        <f t="shared" si="15"/>
        <v>0</v>
      </c>
    </row>
    <row r="45" spans="1:29" ht="15.75" thickBot="1" x14ac:dyDescent="0.3">
      <c r="A45" s="148"/>
      <c r="B45" s="149"/>
      <c r="C45" s="149"/>
      <c r="D45" s="498"/>
      <c r="E45" s="498"/>
      <c r="F45" s="142">
        <v>11</v>
      </c>
      <c r="G45" s="315"/>
      <c r="H45" s="307"/>
      <c r="I45" s="308"/>
      <c r="J45" s="309"/>
      <c r="K45" s="132"/>
      <c r="L45" s="149"/>
      <c r="M45" s="149"/>
      <c r="N45" s="149"/>
      <c r="O45" s="149"/>
      <c r="P45" s="149"/>
      <c r="Q45" s="139"/>
      <c r="R45" s="139"/>
      <c r="S45" s="202">
        <v>41</v>
      </c>
      <c r="T45" s="180" t="str">
        <f>IF('JUVENILE 1'!L45="","",'JUVENILE 1'!L45)</f>
        <v/>
      </c>
      <c r="U45" s="180" t="str">
        <f>IF('JUNIOR 1'!C44="","",'JUNIOR 1'!C44)</f>
        <v/>
      </c>
      <c r="V45" s="180" t="str">
        <f>IF('JUNIOR 1'!D44="","",'JUNIOR 1'!D44)</f>
        <v/>
      </c>
      <c r="W45" s="180" t="str">
        <f>IF('JUNIOR 1'!E44="","",'JUNIOR 1'!E44)</f>
        <v/>
      </c>
      <c r="X45" s="204" t="str">
        <f t="shared" si="14"/>
        <v/>
      </c>
      <c r="Y45" s="209" t="str">
        <f t="shared" si="16"/>
        <v/>
      </c>
      <c r="Z45" s="204">
        <f t="shared" si="17"/>
        <v>0</v>
      </c>
      <c r="AA45" s="180">
        <f t="shared" si="15"/>
        <v>0</v>
      </c>
    </row>
    <row r="46" spans="1:29" ht="15.75" thickBot="1" x14ac:dyDescent="0.3">
      <c r="A46" s="148"/>
      <c r="B46" s="149"/>
      <c r="C46" s="149"/>
      <c r="D46" s="498"/>
      <c r="E46" s="498"/>
      <c r="F46" s="150">
        <v>12</v>
      </c>
      <c r="G46" s="315"/>
      <c r="H46" s="310"/>
      <c r="I46" s="311"/>
      <c r="J46" s="312"/>
      <c r="K46" s="132"/>
      <c r="L46" s="149"/>
      <c r="M46" s="149"/>
      <c r="N46" s="149"/>
      <c r="O46" s="149"/>
      <c r="P46" s="149"/>
      <c r="Q46" s="139"/>
      <c r="R46" s="139"/>
      <c r="S46" s="202">
        <v>42</v>
      </c>
      <c r="T46" s="180" t="str">
        <f>IF('JUVENILE 1'!L46="","",'JUVENILE 1'!L46)</f>
        <v/>
      </c>
      <c r="U46" s="180" t="str">
        <f>IF('JUNIOR 1'!C45="","",'JUNIOR 1'!C45)</f>
        <v/>
      </c>
      <c r="V46" s="180" t="str">
        <f>IF('JUNIOR 1'!D45="","",'JUNIOR 1'!D45)</f>
        <v/>
      </c>
      <c r="W46" s="180" t="str">
        <f>IF('JUNIOR 1'!E45="","",'JUNIOR 1'!E45)</f>
        <v/>
      </c>
      <c r="X46" s="204" t="str">
        <f t="shared" si="14"/>
        <v/>
      </c>
      <c r="Y46" s="205" t="str">
        <f t="shared" si="16"/>
        <v/>
      </c>
      <c r="Z46" s="207">
        <f t="shared" si="17"/>
        <v>0</v>
      </c>
      <c r="AA46" s="180">
        <f t="shared" si="15"/>
        <v>0</v>
      </c>
    </row>
    <row r="47" spans="1:29" x14ac:dyDescent="0.25">
      <c r="A47" s="377"/>
      <c r="B47" s="375"/>
      <c r="C47" s="375"/>
      <c r="D47" s="375"/>
      <c r="E47" s="375"/>
      <c r="F47" s="375"/>
      <c r="G47" s="375"/>
      <c r="H47" s="375"/>
      <c r="I47" s="375"/>
      <c r="J47" s="376"/>
      <c r="K47" s="376"/>
      <c r="L47" s="375"/>
      <c r="M47" s="375"/>
      <c r="N47" s="375"/>
      <c r="O47" s="375"/>
      <c r="P47" s="375"/>
      <c r="Q47" s="375"/>
      <c r="R47" s="151"/>
      <c r="S47" s="202">
        <v>43</v>
      </c>
      <c r="T47" s="180" t="str">
        <f>IF('JUVENILE 1'!L47="","",'JUVENILE 1'!L47)</f>
        <v/>
      </c>
      <c r="U47" s="219"/>
      <c r="V47" s="353"/>
      <c r="W47" s="353"/>
      <c r="X47" s="353"/>
    </row>
    <row r="48" spans="1:29" x14ac:dyDescent="0.25">
      <c r="S48" s="202">
        <v>44</v>
      </c>
      <c r="T48" s="180" t="str">
        <f>IF('JUVENILE 1'!L48="","",'JUVENILE 1'!L48)</f>
        <v/>
      </c>
      <c r="U48" s="220"/>
    </row>
    <row r="49" spans="19:21" x14ac:dyDescent="0.25">
      <c r="S49" s="202">
        <v>45</v>
      </c>
      <c r="T49" s="180" t="str">
        <f>IF('JUVENILE 1'!L49="","",'JUVENILE 1'!L49)</f>
        <v/>
      </c>
      <c r="U49" s="220"/>
    </row>
    <row r="50" spans="19:21" x14ac:dyDescent="0.25">
      <c r="S50" s="202">
        <v>46</v>
      </c>
      <c r="T50" s="180" t="str">
        <f>IF('JUVENILE 1'!L50="","",'JUVENILE 1'!L50)</f>
        <v/>
      </c>
      <c r="U50" s="220"/>
    </row>
    <row r="51" spans="19:21" x14ac:dyDescent="0.25">
      <c r="S51" s="202">
        <v>47</v>
      </c>
      <c r="T51" s="180" t="str">
        <f>IF('JUVENILE 1'!L51="","",'JUVENILE 1'!L51)</f>
        <v/>
      </c>
      <c r="U51" s="220"/>
    </row>
    <row r="52" spans="19:21" x14ac:dyDescent="0.25">
      <c r="S52" s="202">
        <v>48</v>
      </c>
      <c r="T52" s="180" t="str">
        <f>IF('JUVENILE 1'!L52="","",'JUVENILE 1'!L52)</f>
        <v/>
      </c>
      <c r="U52" s="220"/>
    </row>
    <row r="53" spans="19:21" x14ac:dyDescent="0.25">
      <c r="S53" s="202">
        <v>49</v>
      </c>
      <c r="T53" s="180" t="str">
        <f>IF('JUVENILE 1'!L53="","",'JUVENILE 1'!L53)</f>
        <v/>
      </c>
      <c r="U53" s="220"/>
    </row>
    <row r="54" spans="19:21" ht="15.75" thickBot="1" x14ac:dyDescent="0.3">
      <c r="S54" s="205">
        <v>50</v>
      </c>
      <c r="T54" s="206" t="str">
        <f>IF('JUVENILE 1'!L54="","",'JUVENILE 1'!L54)</f>
        <v/>
      </c>
      <c r="U54" s="220"/>
    </row>
    <row r="55" spans="19:21" ht="15.75" thickTop="1" x14ac:dyDescent="0.25">
      <c r="S55" s="198">
        <v>1</v>
      </c>
      <c r="T55" s="213" t="str">
        <f>IF('JUVENILE 2'!L5="","",'JUVENILE 2'!L5)</f>
        <v/>
      </c>
      <c r="U55" s="220"/>
    </row>
    <row r="56" spans="19:21" x14ac:dyDescent="0.25">
      <c r="S56" s="202">
        <v>2</v>
      </c>
      <c r="T56" s="180" t="str">
        <f>IF('JUVENILE 2'!L6="","",'JUVENILE 2'!L6)</f>
        <v/>
      </c>
      <c r="U56" s="220"/>
    </row>
    <row r="57" spans="19:21" x14ac:dyDescent="0.25">
      <c r="S57" s="202">
        <v>3</v>
      </c>
      <c r="T57" s="180" t="str">
        <f>IF('JUVENILE 2'!L7="","",'JUVENILE 2'!L7)</f>
        <v/>
      </c>
      <c r="U57" s="220"/>
    </row>
    <row r="58" spans="19:21" x14ac:dyDescent="0.25">
      <c r="S58" s="202">
        <v>4</v>
      </c>
      <c r="T58" s="180" t="str">
        <f>IF('JUVENILE 2'!L8="","",'JUVENILE 2'!L8)</f>
        <v/>
      </c>
      <c r="U58" s="220"/>
    </row>
    <row r="59" spans="19:21" x14ac:dyDescent="0.25">
      <c r="S59" s="202">
        <v>5</v>
      </c>
      <c r="T59" s="180" t="str">
        <f>IF('JUVENILE 2'!L9="","",'JUVENILE 2'!L9)</f>
        <v/>
      </c>
      <c r="U59" s="220"/>
    </row>
    <row r="60" spans="19:21" x14ac:dyDescent="0.25">
      <c r="S60" s="202">
        <v>6</v>
      </c>
      <c r="T60" s="180" t="str">
        <f>IF('JUVENILE 2'!L10="","",'JUVENILE 2'!L10)</f>
        <v/>
      </c>
      <c r="U60" s="220"/>
    </row>
    <row r="61" spans="19:21" x14ac:dyDescent="0.25">
      <c r="S61" s="202">
        <v>7</v>
      </c>
      <c r="T61" s="180" t="str">
        <f>IF('JUVENILE 2'!L11="","",'JUVENILE 2'!L11)</f>
        <v/>
      </c>
      <c r="U61" s="220"/>
    </row>
    <row r="62" spans="19:21" x14ac:dyDescent="0.25">
      <c r="S62" s="202">
        <v>8</v>
      </c>
      <c r="T62" s="180" t="str">
        <f>IF('JUVENILE 2'!L12="","",'JUVENILE 2'!L12)</f>
        <v/>
      </c>
      <c r="U62" s="220"/>
    </row>
    <row r="63" spans="19:21" x14ac:dyDescent="0.25">
      <c r="S63" s="202">
        <v>9</v>
      </c>
      <c r="T63" s="180" t="str">
        <f>IF('JUVENILE 2'!L13="","",'JUVENILE 2'!L13)</f>
        <v/>
      </c>
      <c r="U63" s="220"/>
    </row>
    <row r="64" spans="19:21" x14ac:dyDescent="0.25">
      <c r="S64" s="202">
        <v>10</v>
      </c>
      <c r="T64" s="180" t="str">
        <f>IF('JUVENILE 2'!L14="","",'JUVENILE 2'!L14)</f>
        <v/>
      </c>
      <c r="U64" s="220"/>
    </row>
    <row r="65" spans="19:21" x14ac:dyDescent="0.25">
      <c r="S65" s="202">
        <v>11</v>
      </c>
      <c r="T65" s="180" t="str">
        <f>IF('JUVENILE 2'!L15="","",'JUVENILE 2'!L15)</f>
        <v/>
      </c>
      <c r="U65" s="220"/>
    </row>
    <row r="66" spans="19:21" x14ac:dyDescent="0.25">
      <c r="S66" s="202">
        <v>12</v>
      </c>
      <c r="T66" s="180" t="str">
        <f>IF('JUVENILE 2'!L16="","",'JUVENILE 2'!L16)</f>
        <v/>
      </c>
      <c r="U66" s="220"/>
    </row>
    <row r="67" spans="19:21" x14ac:dyDescent="0.25">
      <c r="S67" s="202">
        <v>13</v>
      </c>
      <c r="T67" s="180" t="str">
        <f>IF('JUVENILE 2'!L17="","",'JUVENILE 2'!L17)</f>
        <v/>
      </c>
      <c r="U67" s="220"/>
    </row>
    <row r="68" spans="19:21" x14ac:dyDescent="0.25">
      <c r="S68" s="202">
        <v>14</v>
      </c>
      <c r="T68" s="180" t="str">
        <f>IF('JUVENILE 2'!L18="","",'JUVENILE 2'!L18)</f>
        <v/>
      </c>
      <c r="U68" s="220"/>
    </row>
    <row r="69" spans="19:21" x14ac:dyDescent="0.25">
      <c r="S69" s="202">
        <v>15</v>
      </c>
      <c r="T69" s="180" t="str">
        <f>IF('JUVENILE 2'!L19="","",'JUVENILE 2'!L19)</f>
        <v/>
      </c>
      <c r="U69" s="220"/>
    </row>
    <row r="70" spans="19:21" x14ac:dyDescent="0.25">
      <c r="S70" s="202">
        <v>16</v>
      </c>
      <c r="T70" s="180" t="str">
        <f>IF('JUVENILE 2'!L20="","",'JUVENILE 2'!L20)</f>
        <v/>
      </c>
      <c r="U70" s="220"/>
    </row>
    <row r="71" spans="19:21" x14ac:dyDescent="0.25">
      <c r="S71" s="202">
        <v>17</v>
      </c>
      <c r="T71" s="180" t="str">
        <f>IF('JUVENILE 2'!L21="","",'JUVENILE 2'!L21)</f>
        <v/>
      </c>
      <c r="U71" s="220"/>
    </row>
    <row r="72" spans="19:21" x14ac:dyDescent="0.25">
      <c r="S72" s="202">
        <v>18</v>
      </c>
      <c r="T72" s="180" t="str">
        <f>IF('JUVENILE 2'!L22="","",'JUVENILE 2'!L22)</f>
        <v/>
      </c>
      <c r="U72" s="220"/>
    </row>
    <row r="73" spans="19:21" x14ac:dyDescent="0.25">
      <c r="S73" s="202">
        <v>19</v>
      </c>
      <c r="T73" s="180" t="str">
        <f>IF('JUVENILE 2'!L23="","",'JUVENILE 2'!L23)</f>
        <v/>
      </c>
      <c r="U73" s="220"/>
    </row>
    <row r="74" spans="19:21" x14ac:dyDescent="0.25">
      <c r="S74" s="202">
        <v>20</v>
      </c>
      <c r="T74" s="180" t="str">
        <f>IF('JUVENILE 2'!L24="","",'JUVENILE 2'!L24)</f>
        <v/>
      </c>
      <c r="U74" s="220"/>
    </row>
    <row r="75" spans="19:21" x14ac:dyDescent="0.25">
      <c r="S75" s="202">
        <v>21</v>
      </c>
      <c r="T75" s="180" t="str">
        <f>IF('JUVENILE 2'!L25="","",'JUVENILE 2'!L25)</f>
        <v/>
      </c>
      <c r="U75" s="220"/>
    </row>
    <row r="76" spans="19:21" x14ac:dyDescent="0.25">
      <c r="S76" s="202">
        <v>22</v>
      </c>
      <c r="T76" s="180" t="str">
        <f>IF('JUVENILE 2'!L26="","",'JUVENILE 2'!L26)</f>
        <v/>
      </c>
      <c r="U76" s="220"/>
    </row>
    <row r="77" spans="19:21" x14ac:dyDescent="0.25">
      <c r="S77" s="202">
        <v>23</v>
      </c>
      <c r="T77" s="180" t="str">
        <f>IF('JUVENILE 2'!L27="","",'JUVENILE 2'!L27)</f>
        <v/>
      </c>
      <c r="U77" s="220"/>
    </row>
    <row r="78" spans="19:21" x14ac:dyDescent="0.25">
      <c r="S78" s="202">
        <v>24</v>
      </c>
      <c r="T78" s="180" t="str">
        <f>IF('JUVENILE 2'!L28="","",'JUVENILE 2'!L28)</f>
        <v/>
      </c>
      <c r="U78" s="220"/>
    </row>
    <row r="79" spans="19:21" x14ac:dyDescent="0.25">
      <c r="S79" s="202">
        <v>25</v>
      </c>
      <c r="T79" s="180" t="str">
        <f>IF('JUVENILE 2'!L29="","",'JUVENILE 2'!L29)</f>
        <v/>
      </c>
      <c r="U79" s="220"/>
    </row>
    <row r="80" spans="19:21" x14ac:dyDescent="0.25">
      <c r="S80" s="202">
        <v>26</v>
      </c>
      <c r="T80" s="180" t="str">
        <f>IF('JUVENILE 2'!L30="","",'JUVENILE 2'!L30)</f>
        <v/>
      </c>
      <c r="U80" s="220"/>
    </row>
    <row r="81" spans="19:21" x14ac:dyDescent="0.25">
      <c r="S81" s="202">
        <v>27</v>
      </c>
      <c r="T81" s="180" t="str">
        <f>IF('JUVENILE 2'!L31="","",'JUVENILE 2'!L31)</f>
        <v/>
      </c>
      <c r="U81" s="220"/>
    </row>
    <row r="82" spans="19:21" x14ac:dyDescent="0.25">
      <c r="S82" s="202">
        <v>28</v>
      </c>
      <c r="T82" s="180" t="str">
        <f>IF('JUVENILE 2'!L32="","",'JUVENILE 2'!L32)</f>
        <v/>
      </c>
      <c r="U82" s="220"/>
    </row>
    <row r="83" spans="19:21" x14ac:dyDescent="0.25">
      <c r="S83" s="202">
        <v>29</v>
      </c>
      <c r="T83" s="180" t="str">
        <f>IF('JUVENILE 2'!L33="","",'JUVENILE 2'!L33)</f>
        <v/>
      </c>
      <c r="U83" s="220"/>
    </row>
    <row r="84" spans="19:21" x14ac:dyDescent="0.25">
      <c r="S84" s="202">
        <v>30</v>
      </c>
      <c r="T84" s="180" t="str">
        <f>IF('JUVENILE 2'!L34="","",'JUVENILE 2'!L34)</f>
        <v/>
      </c>
      <c r="U84" s="220"/>
    </row>
    <row r="85" spans="19:21" x14ac:dyDescent="0.25">
      <c r="S85" s="202">
        <v>31</v>
      </c>
      <c r="T85" s="180" t="str">
        <f>IF('JUVENILE 2'!L35="","",'JUVENILE 2'!L35)</f>
        <v/>
      </c>
      <c r="U85" s="220"/>
    </row>
    <row r="86" spans="19:21" x14ac:dyDescent="0.25">
      <c r="S86" s="202">
        <v>32</v>
      </c>
      <c r="T86" s="180" t="str">
        <f>IF('JUVENILE 2'!L36="","",'JUVENILE 2'!L36)</f>
        <v/>
      </c>
      <c r="U86" s="220"/>
    </row>
    <row r="87" spans="19:21" x14ac:dyDescent="0.25">
      <c r="S87" s="202">
        <v>33</v>
      </c>
      <c r="T87" s="180" t="str">
        <f>IF('JUVENILE 2'!L37="","",'JUVENILE 2'!L37)</f>
        <v/>
      </c>
      <c r="U87" s="220"/>
    </row>
    <row r="88" spans="19:21" x14ac:dyDescent="0.25">
      <c r="S88" s="202">
        <v>34</v>
      </c>
      <c r="T88" s="180" t="str">
        <f>IF('JUVENILE 2'!L38="","",'JUVENILE 2'!L38)</f>
        <v/>
      </c>
      <c r="U88" s="220"/>
    </row>
    <row r="89" spans="19:21" x14ac:dyDescent="0.25">
      <c r="S89" s="202">
        <v>35</v>
      </c>
      <c r="T89" s="180" t="str">
        <f>IF('JUVENILE 2'!L39="","",'JUVENILE 2'!L39)</f>
        <v/>
      </c>
      <c r="U89" s="220"/>
    </row>
    <row r="90" spans="19:21" x14ac:dyDescent="0.25">
      <c r="S90" s="202">
        <v>36</v>
      </c>
      <c r="T90" s="180" t="str">
        <f>IF('JUVENILE 2'!L40="","",'JUVENILE 2'!L40)</f>
        <v/>
      </c>
      <c r="U90" s="220"/>
    </row>
    <row r="91" spans="19:21" x14ac:dyDescent="0.25">
      <c r="S91" s="202">
        <v>37</v>
      </c>
      <c r="T91" s="180" t="str">
        <f>IF('JUVENILE 2'!L41="","",'JUVENILE 2'!L41)</f>
        <v/>
      </c>
      <c r="U91" s="220"/>
    </row>
    <row r="92" spans="19:21" x14ac:dyDescent="0.25">
      <c r="S92" s="202">
        <v>38</v>
      </c>
      <c r="T92" s="180" t="str">
        <f>IF('JUVENILE 2'!L42="","",'JUVENILE 2'!L42)</f>
        <v/>
      </c>
      <c r="U92" s="220"/>
    </row>
    <row r="93" spans="19:21" x14ac:dyDescent="0.25">
      <c r="S93" s="202">
        <v>39</v>
      </c>
      <c r="T93" s="180" t="str">
        <f>IF('JUVENILE 2'!L43="","",'JUVENILE 2'!L43)</f>
        <v/>
      </c>
      <c r="U93" s="220"/>
    </row>
    <row r="94" spans="19:21" x14ac:dyDescent="0.25">
      <c r="S94" s="202">
        <v>40</v>
      </c>
      <c r="T94" s="180" t="str">
        <f>IF('JUVENILE 2'!L44="","",'JUVENILE 2'!L44)</f>
        <v/>
      </c>
      <c r="U94" s="220"/>
    </row>
    <row r="95" spans="19:21" x14ac:dyDescent="0.25">
      <c r="S95" s="202">
        <v>41</v>
      </c>
      <c r="T95" s="180" t="str">
        <f>IF('JUVENILE 2'!L45="","",'JUVENILE 2'!L45)</f>
        <v/>
      </c>
      <c r="U95" s="220"/>
    </row>
    <row r="96" spans="19:21" x14ac:dyDescent="0.25">
      <c r="S96" s="202">
        <v>42</v>
      </c>
      <c r="T96" s="180" t="str">
        <f>IF('JUVENILE 2'!L46="","",'JUVENILE 2'!L46)</f>
        <v/>
      </c>
      <c r="U96" s="220"/>
    </row>
    <row r="97" spans="19:21" x14ac:dyDescent="0.25">
      <c r="S97" s="202">
        <v>43</v>
      </c>
      <c r="T97" s="180" t="str">
        <f>IF('JUVENILE 2'!L47="","",'JUVENILE 2'!L47)</f>
        <v/>
      </c>
      <c r="U97" s="220"/>
    </row>
    <row r="98" spans="19:21" x14ac:dyDescent="0.25">
      <c r="S98" s="202">
        <v>44</v>
      </c>
      <c r="T98" s="180" t="str">
        <f>IF('JUVENILE 2'!L48="","",'JUVENILE 2'!L48)</f>
        <v/>
      </c>
      <c r="U98" s="220"/>
    </row>
    <row r="99" spans="19:21" x14ac:dyDescent="0.25">
      <c r="S99" s="202">
        <v>45</v>
      </c>
      <c r="T99" s="180" t="str">
        <f>IF('JUVENILE 2'!L49="","",'JUVENILE 2'!L49)</f>
        <v/>
      </c>
      <c r="U99" s="220"/>
    </row>
    <row r="100" spans="19:21" x14ac:dyDescent="0.25">
      <c r="S100" s="202">
        <v>46</v>
      </c>
      <c r="T100" s="180" t="str">
        <f>IF('JUVENILE 2'!L50="","",'JUVENILE 2'!L50)</f>
        <v/>
      </c>
      <c r="U100" s="220"/>
    </row>
    <row r="101" spans="19:21" x14ac:dyDescent="0.25">
      <c r="S101" s="202">
        <v>47</v>
      </c>
      <c r="T101" s="180" t="str">
        <f>IF('JUVENILE 2'!L51="","",'JUVENILE 2'!L51)</f>
        <v/>
      </c>
      <c r="U101" s="220"/>
    </row>
    <row r="102" spans="19:21" x14ac:dyDescent="0.25">
      <c r="S102" s="202">
        <v>48</v>
      </c>
      <c r="T102" s="180" t="str">
        <f>IF('JUVENILE 2'!L52="","",'JUVENILE 2'!L52)</f>
        <v/>
      </c>
      <c r="U102" s="220"/>
    </row>
    <row r="103" spans="19:21" x14ac:dyDescent="0.25">
      <c r="S103" s="202">
        <v>49</v>
      </c>
      <c r="T103" s="180" t="str">
        <f>IF('JUVENILE 2'!L53="","",'JUVENILE 2'!L53)</f>
        <v/>
      </c>
      <c r="U103" s="220"/>
    </row>
    <row r="104" spans="19:21" ht="15.75" thickBot="1" x14ac:dyDescent="0.3">
      <c r="S104" s="205">
        <v>50</v>
      </c>
      <c r="T104" s="206" t="str">
        <f>IF('JUVENILE 2'!L54="","",'JUVENILE 2'!L54)</f>
        <v/>
      </c>
      <c r="U104" s="220"/>
    </row>
    <row r="105" spans="19:21" ht="15.75" thickTop="1" x14ac:dyDescent="0.25"/>
  </sheetData>
  <sheetProtection algorithmName="SHA-512" hashValue="uoeXhq88KZof8S6tPfKPMMm7qjPUlnIupzrNYaJAx0EBUaxJKX/XTyaGfSKGsZ8VCJ1MdRo1sSNew0MiaiT7nw==" saltValue="6Bdog/jEl3VwlDRQRTGCnA==" spinCount="100000" sheet="1" objects="1" scenarios="1" selectLockedCells="1"/>
  <mergeCells count="38">
    <mergeCell ref="Q33:R33"/>
    <mergeCell ref="D37:E46"/>
    <mergeCell ref="D22:E31"/>
    <mergeCell ref="A33:A34"/>
    <mergeCell ref="B33:B34"/>
    <mergeCell ref="C33:C34"/>
    <mergeCell ref="D33:D34"/>
    <mergeCell ref="E33:E34"/>
    <mergeCell ref="A22:C23"/>
    <mergeCell ref="B24:B26"/>
    <mergeCell ref="A37:C38"/>
    <mergeCell ref="B39:B41"/>
    <mergeCell ref="F33:F34"/>
    <mergeCell ref="G33:J33"/>
    <mergeCell ref="L33:P33"/>
    <mergeCell ref="Q3:R3"/>
    <mergeCell ref="D7:E16"/>
    <mergeCell ref="A18:A19"/>
    <mergeCell ref="B18:B19"/>
    <mergeCell ref="C18:C19"/>
    <mergeCell ref="D18:D19"/>
    <mergeCell ref="E18:E19"/>
    <mergeCell ref="F18:F19"/>
    <mergeCell ref="G18:J18"/>
    <mergeCell ref="L18:P18"/>
    <mergeCell ref="Q18:R18"/>
    <mergeCell ref="A7:C8"/>
    <mergeCell ref="B9:B11"/>
    <mergeCell ref="H1:J1"/>
    <mergeCell ref="M1:N1"/>
    <mergeCell ref="A3:A4"/>
    <mergeCell ref="B3:B4"/>
    <mergeCell ref="C3:C4"/>
    <mergeCell ref="D3:D4"/>
    <mergeCell ref="E3:E4"/>
    <mergeCell ref="F3:F4"/>
    <mergeCell ref="G3:J3"/>
    <mergeCell ref="L3:P3"/>
  </mergeCells>
  <conditionalFormatting sqref="B9:B11">
    <cfRule type="expression" dxfId="44" priority="112">
      <formula>IF($B$9=0,TRUE,FALSE)</formula>
    </cfRule>
  </conditionalFormatting>
  <conditionalFormatting sqref="B24:B26">
    <cfRule type="expression" dxfId="43" priority="111">
      <formula>IF($B$24=0,TRUE,FALSE)</formula>
    </cfRule>
  </conditionalFormatting>
  <conditionalFormatting sqref="B39:B41">
    <cfRule type="expression" dxfId="42" priority="110">
      <formula>IF($B$39=0,TRUE,FALSE)</formula>
    </cfRule>
  </conditionalFormatting>
  <conditionalFormatting sqref="C5">
    <cfRule type="expression" dxfId="41" priority="3">
      <formula>IF($C5="",IF( $G5 &lt;&gt;"",TRUE,fauxI),FALSE)</formula>
    </cfRule>
  </conditionalFormatting>
  <conditionalFormatting sqref="C20">
    <cfRule type="expression" dxfId="40" priority="2">
      <formula>IF($C20="",IF( $G20 &lt;&gt;"",TRUE,fauxI),FALSE)</formula>
    </cfRule>
  </conditionalFormatting>
  <conditionalFormatting sqref="C35">
    <cfRule type="expression" dxfId="39" priority="1">
      <formula>IF($C35="",IF( $G35 &lt;&gt;"",TRUE,fauxI),FALSE)</formula>
    </cfRule>
  </conditionalFormatting>
  <conditionalFormatting sqref="G7 J7">
    <cfRule type="expression" dxfId="38" priority="59">
      <formula>IF($Z7=1,TRUE,FALSE)</formula>
    </cfRule>
  </conditionalFormatting>
  <conditionalFormatting sqref="G22 J22">
    <cfRule type="expression" dxfId="37" priority="36">
      <formula>IF($Z22=1,TRUE,FALSE)</formula>
    </cfRule>
  </conditionalFormatting>
  <conditionalFormatting sqref="G37 J37">
    <cfRule type="expression" dxfId="36" priority="13">
      <formula>IF($Z37=1,TRUE,FALSE)</formula>
    </cfRule>
  </conditionalFormatting>
  <conditionalFormatting sqref="G5:J6">
    <cfRule type="expression" dxfId="35" priority="84">
      <formula>IF($Z5=1,TRUE,FALSE)</formula>
    </cfRule>
  </conditionalFormatting>
  <conditionalFormatting sqref="G8:J16">
    <cfRule type="expression" dxfId="34" priority="50">
      <formula>IF($Z8=1,TRUE,FALSE)</formula>
    </cfRule>
  </conditionalFormatting>
  <conditionalFormatting sqref="G20:J21">
    <cfRule type="expression" dxfId="33" priority="48">
      <formula>IF($Z20=1,TRUE,FALSE)</formula>
    </cfRule>
  </conditionalFormatting>
  <conditionalFormatting sqref="G23:J31">
    <cfRule type="expression" dxfId="32" priority="27">
      <formula>IF($Z23=1,TRUE,FALSE)</formula>
    </cfRule>
  </conditionalFormatting>
  <conditionalFormatting sqref="G35:J36">
    <cfRule type="expression" dxfId="31" priority="25">
      <formula>IF($Z35=1,TRUE,FALSE)</formula>
    </cfRule>
  </conditionalFormatting>
  <conditionalFormatting sqref="G38:J46">
    <cfRule type="expression" dxfId="30" priority="4">
      <formula>IF($Z38=1,TRUE,FALSE)</formula>
    </cfRule>
  </conditionalFormatting>
  <conditionalFormatting sqref="H7:J16">
    <cfRule type="expression" dxfId="29" priority="74">
      <formula>IF($X7=1,TRUE,FALSE)</formula>
    </cfRule>
  </conditionalFormatting>
  <conditionalFormatting sqref="H22:J31">
    <cfRule type="expression" dxfId="28" priority="38">
      <formula>IF($X22=1,TRUE,FALSE)</formula>
    </cfRule>
  </conditionalFormatting>
  <conditionalFormatting sqref="H37:J46">
    <cfRule type="expression" dxfId="27" priority="15">
      <formula>IF($X37=1,TRUE,FALSE)</formula>
    </cfRule>
  </conditionalFormatting>
  <dataValidations count="3">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I5:I16 I20:I31 I35:I46" xr:uid="{00000000-0002-0000-0C00-000000000000}">
      <formula1>$M$2</formula1>
      <formula2>$N$2</formula2>
    </dataValidation>
    <dataValidation type="list" allowBlank="1" showErrorMessage="1" sqref="E5 E20 E35" xr:uid="{00000000-0002-0000-0C00-000001000000}">
      <formula1>"OUI,NON"</formula1>
      <formula2>0</formula2>
    </dataValidation>
    <dataValidation type="time" allowBlank="1" showInputMessage="1" showErrorMessage="1" error="Saisie non valide_x000a_Prestation comprise ente 2 et 3 mn_x000a_ Ecrire ex 00:02:45" prompt="Ecire ex 00:02:45" sqref="D5 D20 D35" xr:uid="{00000000-0002-0000-0C00-000002000000}">
      <formula1>0.00138888888888889</formula1>
      <formula2>0.00208333333333333</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D105"/>
  <sheetViews>
    <sheetView topLeftCell="O25" workbookViewId="0">
      <selection activeCell="R20" sqref="R20"/>
    </sheetView>
  </sheetViews>
  <sheetFormatPr baseColWidth="10" defaultColWidth="9.140625" defaultRowHeight="15" x14ac:dyDescent="0.25"/>
  <cols>
    <col min="1" max="1" width="10.7109375" customWidth="1"/>
    <col min="2" max="2" width="13.42578125" customWidth="1"/>
    <col min="3" max="3" width="24" customWidth="1"/>
    <col min="4" max="4" width="11.140625" customWidth="1"/>
    <col min="5" max="5" width="12.42578125" customWidth="1"/>
    <col min="6" max="6" width="5.42578125" customWidth="1"/>
    <col min="7" max="7" width="18.140625" customWidth="1"/>
    <col min="8" max="8" width="15.42578125" customWidth="1"/>
    <col min="9" max="9" width="18.28515625" customWidth="1"/>
    <col min="10" max="10" width="20.140625" customWidth="1"/>
    <col min="11" max="11" width="3" customWidth="1"/>
    <col min="12" max="12" width="29.140625" customWidth="1"/>
    <col min="13" max="13" width="27.140625" customWidth="1"/>
    <col min="14" max="14" width="19" customWidth="1"/>
    <col min="15" max="15" width="18.5703125" customWidth="1"/>
    <col min="16" max="16" width="24.28515625" customWidth="1"/>
    <col min="17" max="17" width="19.42578125" customWidth="1"/>
    <col min="18" max="18" width="20.28515625" customWidth="1"/>
    <col min="19" max="19" width="10.85546875" hidden="1" customWidth="1"/>
    <col min="20" max="20" width="16.140625" hidden="1" customWidth="1"/>
    <col min="21" max="30" width="10.85546875" hidden="1" customWidth="1"/>
    <col min="31" max="1028" width="10.85546875" customWidth="1"/>
  </cols>
  <sheetData>
    <row r="1" spans="1:29" ht="29.25" thickTop="1" thickBot="1" x14ac:dyDescent="0.45">
      <c r="A1" s="370"/>
      <c r="B1" s="370"/>
      <c r="C1" s="370"/>
      <c r="D1" s="370"/>
      <c r="E1" s="370"/>
      <c r="F1" s="370"/>
      <c r="G1" s="370" t="s">
        <v>193</v>
      </c>
      <c r="H1" s="491" t="s">
        <v>241</v>
      </c>
      <c r="I1" s="491"/>
      <c r="J1" s="491"/>
      <c r="K1" s="370"/>
      <c r="L1" s="370"/>
      <c r="M1" s="492" t="s">
        <v>233</v>
      </c>
      <c r="N1" s="492"/>
      <c r="O1" s="370"/>
      <c r="P1" s="370"/>
      <c r="Q1" s="373"/>
      <c r="R1" s="373"/>
      <c r="U1" t="s">
        <v>329</v>
      </c>
    </row>
    <row r="2" spans="1:29" ht="33" thickBot="1" x14ac:dyDescent="0.45">
      <c r="A2" s="371">
        <f>COUNTA(C5,C20,C35)</f>
        <v>0</v>
      </c>
      <c r="B2" s="371"/>
      <c r="C2" s="371"/>
      <c r="D2" s="371"/>
      <c r="E2" s="371"/>
      <c r="F2" s="372"/>
      <c r="G2" s="371"/>
      <c r="H2" s="371"/>
      <c r="I2" s="371"/>
      <c r="J2" s="371"/>
      <c r="K2" s="370"/>
      <c r="L2" s="370"/>
      <c r="M2" s="368">
        <f>FEUIL1!I14</f>
        <v>40544</v>
      </c>
      <c r="N2" s="369">
        <f>FEUIL1!J14</f>
        <v>42004</v>
      </c>
      <c r="O2" s="370"/>
      <c r="P2" s="370"/>
      <c r="Q2" s="370"/>
      <c r="R2" s="370"/>
      <c r="T2" t="s">
        <v>322</v>
      </c>
      <c r="U2" t="s">
        <v>323</v>
      </c>
      <c r="V2" t="s">
        <v>324</v>
      </c>
      <c r="W2" s="350" t="s">
        <v>325</v>
      </c>
      <c r="X2" s="194" t="s">
        <v>326</v>
      </c>
      <c r="Z2" s="350" t="s">
        <v>319</v>
      </c>
      <c r="AA2" s="350" t="s">
        <v>320</v>
      </c>
    </row>
    <row r="3" spans="1:29" ht="15" customHeight="1" thickBot="1" x14ac:dyDescent="0.3">
      <c r="A3" s="413" t="s">
        <v>234</v>
      </c>
      <c r="B3" s="493" t="s">
        <v>205</v>
      </c>
      <c r="C3" s="494" t="s">
        <v>235</v>
      </c>
      <c r="D3" s="413" t="s">
        <v>211</v>
      </c>
      <c r="E3" s="413" t="s">
        <v>236</v>
      </c>
      <c r="F3" s="495"/>
      <c r="G3" s="493" t="s">
        <v>204</v>
      </c>
      <c r="H3" s="493"/>
      <c r="I3" s="493"/>
      <c r="J3" s="493"/>
      <c r="K3" s="67"/>
      <c r="L3" s="413" t="s">
        <v>237</v>
      </c>
      <c r="M3" s="413"/>
      <c r="N3" s="413"/>
      <c r="O3" s="413"/>
      <c r="P3" s="413"/>
      <c r="Q3" s="496" t="s">
        <v>220</v>
      </c>
      <c r="R3" s="496"/>
      <c r="AB3" t="s">
        <v>292</v>
      </c>
      <c r="AC3" s="224">
        <f>AB5+AB20+AB35</f>
        <v>0</v>
      </c>
    </row>
    <row r="4" spans="1:29" ht="33" thickTop="1" thickBot="1" x14ac:dyDescent="0.3">
      <c r="A4" s="413"/>
      <c r="B4" s="493"/>
      <c r="C4" s="494"/>
      <c r="D4" s="413"/>
      <c r="E4" s="413"/>
      <c r="F4" s="495"/>
      <c r="G4" s="244" t="s">
        <v>313</v>
      </c>
      <c r="H4" s="244" t="s">
        <v>314</v>
      </c>
      <c r="I4" s="164" t="s">
        <v>315</v>
      </c>
      <c r="J4" s="17" t="s">
        <v>206</v>
      </c>
      <c r="K4" s="124"/>
      <c r="L4" s="125" t="s">
        <v>35</v>
      </c>
      <c r="M4" s="126" t="s">
        <v>34</v>
      </c>
      <c r="N4" s="125" t="s">
        <v>206</v>
      </c>
      <c r="O4" s="125" t="s">
        <v>227</v>
      </c>
      <c r="P4" s="17" t="s">
        <v>228</v>
      </c>
      <c r="Q4" s="15" t="s">
        <v>212</v>
      </c>
      <c r="R4" s="15" t="s">
        <v>229</v>
      </c>
      <c r="S4" s="198"/>
      <c r="T4" s="199" t="s">
        <v>280</v>
      </c>
      <c r="U4" s="200"/>
      <c r="V4" s="200"/>
      <c r="W4" s="200"/>
      <c r="X4" s="201"/>
      <c r="Y4" s="208"/>
      <c r="Z4" s="351">
        <f>SUM(Z5:Z16)</f>
        <v>0</v>
      </c>
      <c r="AA4" s="180">
        <f>SUM(AA5:AA16)</f>
        <v>0</v>
      </c>
      <c r="AB4">
        <f>AA4</f>
        <v>0</v>
      </c>
      <c r="AC4" t="s">
        <v>293</v>
      </c>
    </row>
    <row r="5" spans="1:29" ht="21.75" customHeight="1" thickBot="1" x14ac:dyDescent="0.3">
      <c r="A5" s="73">
        <v>1</v>
      </c>
      <c r="B5" s="379" t="str">
        <f>CONCATENATE(PROPER($G$1),PROPER($H$1))</f>
        <v>Groupe Junior</v>
      </c>
      <c r="C5" s="243"/>
      <c r="D5" s="152"/>
      <c r="E5" s="153"/>
      <c r="F5" s="154">
        <v>1</v>
      </c>
      <c r="G5" s="318"/>
      <c r="H5" s="319"/>
      <c r="I5" s="320"/>
      <c r="J5" s="321"/>
      <c r="K5" s="155"/>
      <c r="L5" s="133"/>
      <c r="M5" s="134"/>
      <c r="N5" s="135"/>
      <c r="O5" s="135"/>
      <c r="P5" s="135"/>
      <c r="Q5" s="136"/>
      <c r="R5" s="137"/>
      <c r="S5" s="202">
        <v>1</v>
      </c>
      <c r="T5" s="203" t="str">
        <f>IF('JUNIOR 1'!L5="","",'JUNIOR 1'!L5)</f>
        <v/>
      </c>
      <c r="U5" s="180" t="str">
        <f>IF(G5="","",LEFT(G5,3))</f>
        <v/>
      </c>
      <c r="V5" s="180" t="str">
        <f>IF(H5="","",LEFT(H5,2))</f>
        <v/>
      </c>
      <c r="W5" s="180" t="str">
        <f>IF(I5&gt;0,CONCATENATE(TEXT(I5,"aaaa"),TEXT(I5,"mm"),TEXT(I5,"jj")),"")</f>
        <v/>
      </c>
      <c r="X5" t="str">
        <f>IF(U5&lt;&gt;"",CONCATENATE(W5,"-",U5,"-",V5),"")</f>
        <v/>
      </c>
      <c r="Y5" s="209" t="str">
        <f>IFERROR(VLOOKUP($X5,$T$5:$X$104,1,FALSE),0)</f>
        <v/>
      </c>
      <c r="Z5" s="352">
        <f>IF(OR(Y5=0,Y5=""),0,1)</f>
        <v>0</v>
      </c>
      <c r="AA5" s="180">
        <f>IF(X5&lt;&gt;"",1,0)</f>
        <v>0</v>
      </c>
      <c r="AB5">
        <f>AB4-Z4</f>
        <v>0</v>
      </c>
      <c r="AC5" t="s">
        <v>321</v>
      </c>
    </row>
    <row r="6" spans="1:29" ht="20.25" customHeight="1" thickBot="1" x14ac:dyDescent="0.3">
      <c r="A6" s="138"/>
      <c r="B6" s="139"/>
      <c r="C6" s="143"/>
      <c r="D6" s="156" t="s">
        <v>238</v>
      </c>
      <c r="E6" s="157" t="s">
        <v>239</v>
      </c>
      <c r="F6" s="158">
        <v>2</v>
      </c>
      <c r="G6" s="322"/>
      <c r="H6" s="323"/>
      <c r="I6" s="324"/>
      <c r="J6" s="325"/>
      <c r="K6" s="155"/>
      <c r="L6" s="143"/>
      <c r="M6" s="143"/>
      <c r="N6" s="143"/>
      <c r="O6" s="143"/>
      <c r="P6" s="144"/>
      <c r="Q6" s="145"/>
      <c r="R6" s="146"/>
      <c r="S6" s="202">
        <v>2</v>
      </c>
      <c r="T6" s="180" t="str">
        <f>IF('JUNIOR 1'!L6="","",'JUNIOR 1'!L6)</f>
        <v/>
      </c>
      <c r="U6" s="180" t="str">
        <f t="shared" ref="U6:U16" si="0">IF(G6="","",LEFT(G6,3))</f>
        <v/>
      </c>
      <c r="V6" s="180" t="str">
        <f t="shared" ref="V6:V16" si="1">IF(H6="","",LEFT(H6,2))</f>
        <v/>
      </c>
      <c r="W6" s="180" t="str">
        <f t="shared" ref="W6:W16" si="2">IF(I6&gt;0,CONCATENATE(TEXT(I6,"aaaa"),TEXT(I6,"mm"),TEXT(I6,"jj")),"")</f>
        <v/>
      </c>
      <c r="X6" s="204" t="str">
        <f t="shared" ref="X6:X16" si="3">IF(U6&lt;&gt;"",CONCATENATE(W6,"-",U6,"-",V6),"")</f>
        <v/>
      </c>
      <c r="Y6" s="209" t="str">
        <f t="shared" ref="Y6:Y16" si="4">IFERROR(VLOOKUP($X6,$T$5:$X$104,1,FALSE),0)</f>
        <v/>
      </c>
      <c r="Z6" s="352">
        <f t="shared" ref="Z6:Z16" si="5">IF(OR(Y6=0,Y6=""),0,1)</f>
        <v>0</v>
      </c>
      <c r="AA6" s="180">
        <f t="shared" ref="AA6:AA16" si="6">IF(X6&lt;&gt;"",1,0)</f>
        <v>0</v>
      </c>
    </row>
    <row r="7" spans="1:29" ht="16.5" thickBot="1" x14ac:dyDescent="0.3">
      <c r="A7" s="499" t="s">
        <v>281</v>
      </c>
      <c r="B7" s="500"/>
      <c r="C7" s="501"/>
      <c r="D7" s="498" t="s">
        <v>240</v>
      </c>
      <c r="E7" s="498"/>
      <c r="F7" s="158">
        <v>3</v>
      </c>
      <c r="G7" s="322"/>
      <c r="H7" s="317"/>
      <c r="I7" s="301"/>
      <c r="J7" s="302"/>
      <c r="K7" s="155"/>
      <c r="L7" s="159"/>
      <c r="M7" s="159"/>
      <c r="N7" s="159"/>
      <c r="O7" s="159"/>
      <c r="P7" s="159"/>
      <c r="Q7" s="159"/>
      <c r="R7" s="143"/>
      <c r="S7" s="202">
        <v>3</v>
      </c>
      <c r="T7" s="180" t="str">
        <f>IF('JUNIOR 1'!L7="","",'JUNIOR 1'!L7)</f>
        <v/>
      </c>
      <c r="U7" s="180" t="str">
        <f t="shared" si="0"/>
        <v/>
      </c>
      <c r="V7" s="180" t="str">
        <f t="shared" si="1"/>
        <v/>
      </c>
      <c r="W7" s="180" t="str">
        <f t="shared" si="2"/>
        <v/>
      </c>
      <c r="X7" s="204" t="str">
        <f t="shared" si="3"/>
        <v/>
      </c>
      <c r="Y7" s="209" t="str">
        <f t="shared" si="4"/>
        <v/>
      </c>
      <c r="Z7" s="352">
        <f t="shared" si="5"/>
        <v>0</v>
      </c>
      <c r="AA7" s="180">
        <f t="shared" si="6"/>
        <v>0</v>
      </c>
    </row>
    <row r="8" spans="1:29" ht="16.5" thickBot="1" x14ac:dyDescent="0.3">
      <c r="A8" s="500"/>
      <c r="B8" s="500"/>
      <c r="C8" s="501"/>
      <c r="D8" s="498"/>
      <c r="E8" s="498"/>
      <c r="F8" s="158">
        <v>4</v>
      </c>
      <c r="G8" s="322"/>
      <c r="H8" s="317"/>
      <c r="I8" s="301"/>
      <c r="J8" s="302"/>
      <c r="K8" s="155"/>
      <c r="L8" s="159"/>
      <c r="M8" s="159"/>
      <c r="N8" s="159"/>
      <c r="O8" s="159"/>
      <c r="P8" s="159"/>
      <c r="Q8" s="159"/>
      <c r="R8" s="143"/>
      <c r="S8" s="202">
        <v>4</v>
      </c>
      <c r="T8" s="180" t="str">
        <f>IF('JUNIOR 1'!L8="","",'JUNIOR 1'!L8)</f>
        <v/>
      </c>
      <c r="U8" s="180" t="str">
        <f t="shared" si="0"/>
        <v/>
      </c>
      <c r="V8" s="180" t="str">
        <f t="shared" si="1"/>
        <v/>
      </c>
      <c r="W8" s="180" t="str">
        <f t="shared" si="2"/>
        <v/>
      </c>
      <c r="X8" s="204" t="str">
        <f t="shared" si="3"/>
        <v/>
      </c>
      <c r="Y8" s="209" t="str">
        <f t="shared" si="4"/>
        <v/>
      </c>
      <c r="Z8" s="352">
        <f t="shared" si="5"/>
        <v>0</v>
      </c>
      <c r="AA8" s="180">
        <f t="shared" si="6"/>
        <v>0</v>
      </c>
    </row>
    <row r="9" spans="1:29" ht="15" customHeight="1" thickBot="1" x14ac:dyDescent="0.3">
      <c r="A9" s="148"/>
      <c r="B9" s="502">
        <f>Z4</f>
        <v>0</v>
      </c>
      <c r="C9" s="160"/>
      <c r="D9" s="498"/>
      <c r="E9" s="498"/>
      <c r="F9" s="158">
        <v>5</v>
      </c>
      <c r="G9" s="322"/>
      <c r="H9" s="317"/>
      <c r="I9" s="305"/>
      <c r="J9" s="306"/>
      <c r="K9" s="155"/>
      <c r="L9" s="159"/>
      <c r="M9" s="159"/>
      <c r="N9" s="159"/>
      <c r="O9" s="159"/>
      <c r="P9" s="159"/>
      <c r="Q9" s="159"/>
      <c r="R9" s="143"/>
      <c r="S9" s="202">
        <v>5</v>
      </c>
      <c r="T9" s="180" t="str">
        <f>IF('JUNIOR 1'!L9="","",'JUNIOR 1'!L9)</f>
        <v/>
      </c>
      <c r="U9" s="180" t="str">
        <f t="shared" si="0"/>
        <v/>
      </c>
      <c r="V9" s="180" t="str">
        <f t="shared" si="1"/>
        <v/>
      </c>
      <c r="W9" s="180" t="str">
        <f t="shared" si="2"/>
        <v/>
      </c>
      <c r="X9" s="204" t="str">
        <f t="shared" si="3"/>
        <v/>
      </c>
      <c r="Y9" s="209" t="str">
        <f t="shared" si="4"/>
        <v/>
      </c>
      <c r="Z9" s="352">
        <f t="shared" si="5"/>
        <v>0</v>
      </c>
      <c r="AA9" s="180">
        <f t="shared" si="6"/>
        <v>0</v>
      </c>
    </row>
    <row r="10" spans="1:29" ht="15" customHeight="1" thickBot="1" x14ac:dyDescent="0.3">
      <c r="A10" s="148"/>
      <c r="B10" s="502"/>
      <c r="C10" s="160"/>
      <c r="D10" s="498"/>
      <c r="E10" s="498"/>
      <c r="F10" s="158">
        <v>6</v>
      </c>
      <c r="G10" s="322"/>
      <c r="H10" s="317"/>
      <c r="I10" s="301"/>
      <c r="J10" s="302"/>
      <c r="K10" s="155"/>
      <c r="L10" s="159"/>
      <c r="M10" s="159"/>
      <c r="N10" s="159"/>
      <c r="O10" s="159"/>
      <c r="P10" s="159"/>
      <c r="Q10" s="143"/>
      <c r="R10" s="143"/>
      <c r="S10" s="202">
        <v>6</v>
      </c>
      <c r="T10" s="180" t="e">
        <f>IF('JUNIOR 1'!#REF!="","",'JUNIOR 1'!#REF!)</f>
        <v>#REF!</v>
      </c>
      <c r="U10" s="180" t="str">
        <f t="shared" si="0"/>
        <v/>
      </c>
      <c r="V10" s="180" t="str">
        <f t="shared" si="1"/>
        <v/>
      </c>
      <c r="W10" s="180" t="str">
        <f t="shared" si="2"/>
        <v/>
      </c>
      <c r="X10" s="204" t="str">
        <f t="shared" si="3"/>
        <v/>
      </c>
      <c r="Y10" s="209" t="str">
        <f t="shared" si="4"/>
        <v/>
      </c>
      <c r="Z10" s="352">
        <f t="shared" si="5"/>
        <v>0</v>
      </c>
      <c r="AA10" s="180">
        <f t="shared" si="6"/>
        <v>0</v>
      </c>
    </row>
    <row r="11" spans="1:29" ht="15" customHeight="1" thickBot="1" x14ac:dyDescent="0.3">
      <c r="A11" s="148"/>
      <c r="B11" s="502"/>
      <c r="C11" s="160"/>
      <c r="D11" s="498"/>
      <c r="E11" s="498"/>
      <c r="F11" s="158">
        <v>7</v>
      </c>
      <c r="G11" s="316"/>
      <c r="H11" s="317"/>
      <c r="I11" s="326"/>
      <c r="J11" s="327"/>
      <c r="K11" s="155"/>
      <c r="L11" s="160"/>
      <c r="M11" s="160"/>
      <c r="N11" s="160"/>
      <c r="O11" s="160"/>
      <c r="P11" s="160"/>
      <c r="Q11" s="143"/>
      <c r="R11" s="143"/>
      <c r="S11" s="202">
        <v>7</v>
      </c>
      <c r="T11" s="180" t="str">
        <f>IF('JUNIOR 1'!L10="","",'JUNIOR 1'!L10)</f>
        <v/>
      </c>
      <c r="U11" s="180" t="str">
        <f t="shared" si="0"/>
        <v/>
      </c>
      <c r="V11" s="180" t="str">
        <f t="shared" si="1"/>
        <v/>
      </c>
      <c r="W11" s="180" t="str">
        <f t="shared" si="2"/>
        <v/>
      </c>
      <c r="X11" s="204" t="str">
        <f t="shared" si="3"/>
        <v/>
      </c>
      <c r="Y11" s="209" t="str">
        <f t="shared" si="4"/>
        <v/>
      </c>
      <c r="Z11" s="352">
        <f t="shared" si="5"/>
        <v>0</v>
      </c>
      <c r="AA11" s="180">
        <f t="shared" si="6"/>
        <v>0</v>
      </c>
    </row>
    <row r="12" spans="1:29" ht="15.75" thickBot="1" x14ac:dyDescent="0.3">
      <c r="A12" s="148"/>
      <c r="B12" s="149"/>
      <c r="C12" s="160"/>
      <c r="D12" s="498"/>
      <c r="E12" s="498"/>
      <c r="F12" s="158">
        <v>8</v>
      </c>
      <c r="G12" s="316"/>
      <c r="H12" s="317"/>
      <c r="I12" s="326"/>
      <c r="J12" s="327"/>
      <c r="K12" s="155"/>
      <c r="L12" s="160"/>
      <c r="M12" s="160"/>
      <c r="N12" s="160"/>
      <c r="O12" s="160"/>
      <c r="P12" s="160"/>
      <c r="Q12" s="143"/>
      <c r="R12" s="143"/>
      <c r="S12" s="202">
        <v>8</v>
      </c>
      <c r="T12" s="180" t="str">
        <f>IF('JUNIOR 1'!L11="","",'JUNIOR 1'!L11)</f>
        <v/>
      </c>
      <c r="U12" s="180" t="str">
        <f t="shared" si="0"/>
        <v/>
      </c>
      <c r="V12" s="180" t="str">
        <f t="shared" si="1"/>
        <v/>
      </c>
      <c r="W12" s="180" t="str">
        <f t="shared" si="2"/>
        <v/>
      </c>
      <c r="X12" s="204" t="str">
        <f t="shared" si="3"/>
        <v/>
      </c>
      <c r="Y12" s="209" t="str">
        <f t="shared" si="4"/>
        <v/>
      </c>
      <c r="Z12" s="352">
        <f t="shared" si="5"/>
        <v>0</v>
      </c>
      <c r="AA12" s="180">
        <f t="shared" si="6"/>
        <v>0</v>
      </c>
    </row>
    <row r="13" spans="1:29" ht="15.75" thickBot="1" x14ac:dyDescent="0.3">
      <c r="A13" s="148"/>
      <c r="B13" s="149"/>
      <c r="C13" s="160"/>
      <c r="D13" s="498"/>
      <c r="E13" s="498"/>
      <c r="F13" s="158">
        <v>9</v>
      </c>
      <c r="G13" s="316"/>
      <c r="H13" s="317"/>
      <c r="I13" s="326"/>
      <c r="J13" s="327"/>
      <c r="K13" s="155"/>
      <c r="L13" s="160"/>
      <c r="M13" s="160"/>
      <c r="N13" s="160"/>
      <c r="O13" s="160"/>
      <c r="P13" s="160"/>
      <c r="Q13" s="143"/>
      <c r="R13" s="143"/>
      <c r="S13" s="202">
        <v>9</v>
      </c>
      <c r="T13" s="180" t="str">
        <f>IF('JUNIOR 1'!L12="","",'JUNIOR 1'!L12)</f>
        <v/>
      </c>
      <c r="U13" s="180" t="str">
        <f t="shared" si="0"/>
        <v/>
      </c>
      <c r="V13" s="180" t="str">
        <f t="shared" si="1"/>
        <v/>
      </c>
      <c r="W13" s="180" t="str">
        <f t="shared" si="2"/>
        <v/>
      </c>
      <c r="X13" s="204" t="str">
        <f t="shared" si="3"/>
        <v/>
      </c>
      <c r="Y13" s="209" t="str">
        <f t="shared" si="4"/>
        <v/>
      </c>
      <c r="Z13" s="352">
        <f t="shared" si="5"/>
        <v>0</v>
      </c>
      <c r="AA13" s="180">
        <f t="shared" si="6"/>
        <v>0</v>
      </c>
    </row>
    <row r="14" spans="1:29" ht="15.75" thickBot="1" x14ac:dyDescent="0.3">
      <c r="A14" s="148"/>
      <c r="B14" s="149"/>
      <c r="C14" s="160"/>
      <c r="D14" s="498"/>
      <c r="E14" s="498"/>
      <c r="F14" s="158">
        <v>10</v>
      </c>
      <c r="G14" s="316"/>
      <c r="H14" s="317"/>
      <c r="I14" s="326"/>
      <c r="J14" s="327"/>
      <c r="K14" s="155"/>
      <c r="L14" s="160"/>
      <c r="M14" s="160"/>
      <c r="N14" s="160"/>
      <c r="O14" s="160"/>
      <c r="P14" s="160"/>
      <c r="Q14" s="143"/>
      <c r="R14" s="143"/>
      <c r="S14" s="202">
        <v>10</v>
      </c>
      <c r="T14" s="180" t="str">
        <f>IF('JUNIOR 1'!L13="","",'JUNIOR 1'!L13)</f>
        <v/>
      </c>
      <c r="U14" s="180" t="str">
        <f t="shared" si="0"/>
        <v/>
      </c>
      <c r="V14" s="180" t="str">
        <f t="shared" si="1"/>
        <v/>
      </c>
      <c r="W14" s="180" t="str">
        <f t="shared" si="2"/>
        <v/>
      </c>
      <c r="X14" s="204" t="str">
        <f t="shared" si="3"/>
        <v/>
      </c>
      <c r="Y14" s="209" t="str">
        <f t="shared" si="4"/>
        <v/>
      </c>
      <c r="Z14" s="352">
        <f t="shared" si="5"/>
        <v>0</v>
      </c>
      <c r="AA14" s="180">
        <f t="shared" si="6"/>
        <v>0</v>
      </c>
    </row>
    <row r="15" spans="1:29" ht="15.75" thickBot="1" x14ac:dyDescent="0.3">
      <c r="A15" s="148"/>
      <c r="B15" s="149"/>
      <c r="C15" s="160"/>
      <c r="D15" s="498"/>
      <c r="E15" s="498"/>
      <c r="F15" s="158">
        <v>11</v>
      </c>
      <c r="G15" s="316"/>
      <c r="H15" s="317"/>
      <c r="I15" s="326"/>
      <c r="J15" s="327"/>
      <c r="K15" s="155"/>
      <c r="L15" s="160"/>
      <c r="M15" s="160"/>
      <c r="N15" s="160"/>
      <c r="O15" s="160"/>
      <c r="P15" s="160"/>
      <c r="Q15" s="143"/>
      <c r="R15" s="143"/>
      <c r="S15" s="202">
        <v>11</v>
      </c>
      <c r="T15" s="180" t="str">
        <f>IF('JUNIOR 1'!L14="","",'JUNIOR 1'!L14)</f>
        <v/>
      </c>
      <c r="U15" s="180" t="str">
        <f t="shared" si="0"/>
        <v/>
      </c>
      <c r="V15" s="180" t="str">
        <f t="shared" si="1"/>
        <v/>
      </c>
      <c r="W15" s="180" t="str">
        <f t="shared" si="2"/>
        <v/>
      </c>
      <c r="X15" s="204" t="str">
        <f t="shared" si="3"/>
        <v/>
      </c>
      <c r="Y15" s="209" t="str">
        <f t="shared" si="4"/>
        <v/>
      </c>
      <c r="Z15" s="352">
        <f t="shared" si="5"/>
        <v>0</v>
      </c>
      <c r="AA15" s="180">
        <f t="shared" si="6"/>
        <v>0</v>
      </c>
    </row>
    <row r="16" spans="1:29" ht="15.75" thickBot="1" x14ac:dyDescent="0.3">
      <c r="A16" s="148"/>
      <c r="B16" s="149"/>
      <c r="C16" s="160"/>
      <c r="D16" s="498"/>
      <c r="E16" s="498"/>
      <c r="F16" s="161">
        <v>12</v>
      </c>
      <c r="G16" s="174"/>
      <c r="H16" s="328"/>
      <c r="I16" s="329"/>
      <c r="J16" s="330"/>
      <c r="K16" s="155"/>
      <c r="L16" s="160"/>
      <c r="M16" s="160"/>
      <c r="N16" s="160"/>
      <c r="O16" s="160"/>
      <c r="P16" s="160"/>
      <c r="Q16" s="143"/>
      <c r="R16" s="143"/>
      <c r="S16" s="202">
        <v>12</v>
      </c>
      <c r="T16" s="180" t="str">
        <f>IF('JUNIOR 1'!L15="","",'JUNIOR 1'!L15)</f>
        <v/>
      </c>
      <c r="U16" s="180" t="str">
        <f t="shared" si="0"/>
        <v/>
      </c>
      <c r="V16" s="180" t="str">
        <f t="shared" si="1"/>
        <v/>
      </c>
      <c r="W16" s="180" t="str">
        <f t="shared" si="2"/>
        <v/>
      </c>
      <c r="X16" s="204" t="str">
        <f t="shared" si="3"/>
        <v/>
      </c>
      <c r="Y16" s="210" t="str">
        <f t="shared" si="4"/>
        <v/>
      </c>
      <c r="Z16" s="219">
        <f t="shared" si="5"/>
        <v>0</v>
      </c>
      <c r="AA16" s="180">
        <f t="shared" si="6"/>
        <v>0</v>
      </c>
    </row>
    <row r="17" spans="1:29" ht="16.5" thickTop="1" thickBot="1" x14ac:dyDescent="0.3">
      <c r="A17" s="377"/>
      <c r="B17" s="375"/>
      <c r="C17" s="380"/>
      <c r="D17" s="380"/>
      <c r="E17" s="380"/>
      <c r="F17" s="380"/>
      <c r="G17" s="380"/>
      <c r="H17" s="380"/>
      <c r="I17" s="380"/>
      <c r="J17" s="381"/>
      <c r="K17" s="381"/>
      <c r="L17" s="380"/>
      <c r="M17" s="380"/>
      <c r="N17" s="380"/>
      <c r="O17" s="380"/>
      <c r="P17" s="380"/>
      <c r="Q17" s="380"/>
      <c r="R17" s="380"/>
      <c r="S17" s="202">
        <v>13</v>
      </c>
      <c r="T17" s="180" t="str">
        <f>IF('JUNIOR 1'!L16="","",'JUNIOR 1'!L16)</f>
        <v/>
      </c>
      <c r="U17" s="346"/>
      <c r="V17" s="346" t="str">
        <f>IF('JUNIOR 1'!D16="","",'JUNIOR 1'!D16)</f>
        <v/>
      </c>
      <c r="W17" s="346" t="str">
        <f>IF('JUNIOR 1'!E16="","",'JUNIOR 1'!E16)</f>
        <v/>
      </c>
      <c r="X17" s="347"/>
      <c r="Y17" s="214"/>
      <c r="Z17" s="215"/>
    </row>
    <row r="18" spans="1:29" ht="15" customHeight="1" thickBot="1" x14ac:dyDescent="0.3">
      <c r="A18" s="413" t="s">
        <v>234</v>
      </c>
      <c r="B18" s="493" t="s">
        <v>205</v>
      </c>
      <c r="C18" s="494" t="s">
        <v>235</v>
      </c>
      <c r="D18" s="504" t="s">
        <v>211</v>
      </c>
      <c r="E18" s="504" t="s">
        <v>236</v>
      </c>
      <c r="F18" s="505"/>
      <c r="G18" s="506" t="s">
        <v>204</v>
      </c>
      <c r="H18" s="506"/>
      <c r="I18" s="506"/>
      <c r="J18" s="506"/>
      <c r="K18" s="163"/>
      <c r="L18" s="504" t="s">
        <v>237</v>
      </c>
      <c r="M18" s="504"/>
      <c r="N18" s="504"/>
      <c r="O18" s="504"/>
      <c r="P18" s="504"/>
      <c r="Q18" s="507" t="s">
        <v>220</v>
      </c>
      <c r="R18" s="507"/>
      <c r="S18" s="202">
        <v>14</v>
      </c>
      <c r="T18" s="180" t="str">
        <f>IF('JUNIOR 1'!L17="","",'JUNIOR 1'!L17)</f>
        <v/>
      </c>
      <c r="U18" s="346"/>
      <c r="V18" s="346" t="str">
        <f>IF('JUNIOR 1'!D17="","",'JUNIOR 1'!D17)</f>
        <v/>
      </c>
      <c r="W18" s="346" t="str">
        <f>IF('JUNIOR 1'!E17="","",'JUNIOR 1'!E17)</f>
        <v/>
      </c>
      <c r="X18" s="348"/>
      <c r="Y18" s="216"/>
      <c r="Z18" s="217"/>
    </row>
    <row r="19" spans="1:29" ht="30" customHeight="1" thickBot="1" x14ac:dyDescent="0.3">
      <c r="A19" s="413"/>
      <c r="B19" s="493"/>
      <c r="C19" s="494"/>
      <c r="D19" s="504"/>
      <c r="E19" s="504"/>
      <c r="F19" s="505"/>
      <c r="G19" s="244" t="s">
        <v>313</v>
      </c>
      <c r="H19" s="244" t="s">
        <v>314</v>
      </c>
      <c r="I19" s="164" t="s">
        <v>315</v>
      </c>
      <c r="J19" s="162" t="s">
        <v>206</v>
      </c>
      <c r="K19" s="165"/>
      <c r="L19" s="166" t="s">
        <v>35</v>
      </c>
      <c r="M19" s="167" t="s">
        <v>34</v>
      </c>
      <c r="N19" s="166" t="s">
        <v>206</v>
      </c>
      <c r="O19" s="166" t="s">
        <v>227</v>
      </c>
      <c r="P19" s="162" t="s">
        <v>228</v>
      </c>
      <c r="Q19" s="168" t="s">
        <v>212</v>
      </c>
      <c r="R19" s="168" t="s">
        <v>229</v>
      </c>
      <c r="S19" s="202">
        <v>15</v>
      </c>
      <c r="T19" s="180" t="str">
        <f>IF('JUNIOR 1'!L18="","",'JUNIOR 1'!L18)</f>
        <v/>
      </c>
      <c r="U19" s="346"/>
      <c r="V19" s="346" t="str">
        <f>IF('JUNIOR 1'!D18="","",'JUNIOR 1'!D18)</f>
        <v/>
      </c>
      <c r="W19" s="346" t="str">
        <f>IF('JUNIOR 1'!E18="","",'JUNIOR 1'!E18)</f>
        <v/>
      </c>
      <c r="X19" s="349"/>
      <c r="Y19" s="211"/>
      <c r="Z19" s="212">
        <f>SUM(Z20:Z31)</f>
        <v>0</v>
      </c>
      <c r="AA19" s="180">
        <f>SUM(AA20:AA31)</f>
        <v>0</v>
      </c>
      <c r="AB19">
        <f>AA19</f>
        <v>0</v>
      </c>
      <c r="AC19" t="s">
        <v>293</v>
      </c>
    </row>
    <row r="20" spans="1:29" ht="21.75" customHeight="1" thickBot="1" x14ac:dyDescent="0.3">
      <c r="A20" s="73">
        <v>2</v>
      </c>
      <c r="B20" s="379" t="str">
        <f>CONCATENATE(PROPER($G$1),PROPER($H$1))</f>
        <v>Groupe Junior</v>
      </c>
      <c r="C20" s="243"/>
      <c r="D20" s="152"/>
      <c r="E20" s="153"/>
      <c r="F20" s="154">
        <v>1</v>
      </c>
      <c r="G20" s="313"/>
      <c r="H20" s="314"/>
      <c r="I20" s="320"/>
      <c r="J20" s="321"/>
      <c r="K20" s="155"/>
      <c r="L20" s="133"/>
      <c r="M20" s="134"/>
      <c r="N20" s="135"/>
      <c r="O20" s="135"/>
      <c r="P20" s="135"/>
      <c r="Q20" s="136"/>
      <c r="R20" s="137"/>
      <c r="S20" s="202">
        <v>16</v>
      </c>
      <c r="T20" s="180" t="str">
        <f>IF('JUNIOR 1'!L19="","",'JUNIOR 1'!L19)</f>
        <v/>
      </c>
      <c r="U20" s="180" t="str">
        <f t="shared" ref="U20:U31" si="7">IF(G20="","",LEFT(G20,3))</f>
        <v/>
      </c>
      <c r="V20" s="180" t="str">
        <f>IF(H20="","",LEFT(H20,2))</f>
        <v/>
      </c>
      <c r="W20" s="180" t="str">
        <f>IF(I20&gt;0,CONCATENATE(TEXT(I20,"aaaa"),TEXT(I20,"mm"),TEXT(I20,"jj")),"")</f>
        <v/>
      </c>
      <c r="X20" s="204" t="str">
        <f>IF(U20&lt;&gt;"",CONCATENATE(W20,"-",U20,"-",V20),"")</f>
        <v/>
      </c>
      <c r="Y20" s="209" t="str">
        <f>IFERROR(VLOOKUP($X20,$T$5:$X$104,1,FALSE),0)</f>
        <v/>
      </c>
      <c r="Z20" s="204">
        <f>IF(OR(Y20=0,Y20=""),0,1)</f>
        <v>0</v>
      </c>
      <c r="AA20" s="180">
        <f>IF(X20&lt;&gt;"",1,0)</f>
        <v>0</v>
      </c>
      <c r="AB20">
        <f>AB19-Z19</f>
        <v>0</v>
      </c>
      <c r="AC20" t="s">
        <v>321</v>
      </c>
    </row>
    <row r="21" spans="1:29" ht="20.25" customHeight="1" thickBot="1" x14ac:dyDescent="0.3">
      <c r="A21" s="138"/>
      <c r="B21" s="139"/>
      <c r="C21" s="143"/>
      <c r="D21" s="156" t="s">
        <v>238</v>
      </c>
      <c r="E21" s="157" t="s">
        <v>239</v>
      </c>
      <c r="F21" s="158">
        <v>2</v>
      </c>
      <c r="G21" s="315"/>
      <c r="H21" s="86"/>
      <c r="I21" s="301"/>
      <c r="J21" s="302"/>
      <c r="K21" s="155"/>
      <c r="L21" s="143"/>
      <c r="M21" s="143"/>
      <c r="N21" s="143"/>
      <c r="O21" s="143"/>
      <c r="P21" s="144"/>
      <c r="Q21" s="145"/>
      <c r="R21" s="146"/>
      <c r="S21" s="202">
        <v>17</v>
      </c>
      <c r="T21" s="180" t="str">
        <f>IF('JUNIOR 1'!L20="","",'JUNIOR 1'!L20)</f>
        <v/>
      </c>
      <c r="U21" s="180" t="str">
        <f t="shared" si="7"/>
        <v/>
      </c>
      <c r="V21" s="180" t="str">
        <f>IF(H21="","",LEFT(H21,2))</f>
        <v/>
      </c>
      <c r="W21" s="180" t="str">
        <f>IF(I21&gt;0,CONCATENATE(TEXT(I21,"aaaa"),TEXT(I21,"mm"),TEXT(I21,"jj")),"")</f>
        <v/>
      </c>
      <c r="X21" s="204" t="str">
        <f>IF(U21&lt;&gt;"",CONCATENATE(W21,"-",U21,"-",V21),"")</f>
        <v/>
      </c>
      <c r="Y21" s="209" t="str">
        <f>IFERROR(VLOOKUP($X21,$T$5:$X$104,1,FALSE),0)</f>
        <v/>
      </c>
      <c r="Z21" s="204">
        <f>IF(OR(Y21=0,Y21=""),0,1)</f>
        <v>0</v>
      </c>
      <c r="AA21" s="180">
        <f t="shared" ref="AA21:AA31" si="8">IF(X21&lt;&gt;"",1,0)</f>
        <v>0</v>
      </c>
    </row>
    <row r="22" spans="1:29" ht="16.5" thickBot="1" x14ac:dyDescent="0.3">
      <c r="A22" s="499" t="s">
        <v>281</v>
      </c>
      <c r="B22" s="500"/>
      <c r="C22" s="501"/>
      <c r="D22" s="498" t="s">
        <v>240</v>
      </c>
      <c r="E22" s="498"/>
      <c r="F22" s="158">
        <v>3</v>
      </c>
      <c r="G22" s="315"/>
      <c r="H22" s="86"/>
      <c r="I22" s="301"/>
      <c r="J22" s="302"/>
      <c r="K22" s="155"/>
      <c r="L22" s="159"/>
      <c r="M22" s="159"/>
      <c r="N22" s="159"/>
      <c r="O22" s="159"/>
      <c r="P22" s="159"/>
      <c r="Q22" s="159"/>
      <c r="R22" s="155"/>
      <c r="S22" s="202">
        <v>18</v>
      </c>
      <c r="T22" s="180" t="str">
        <f>IF('JUNIOR 1'!L21="","",'JUNIOR 1'!L21)</f>
        <v/>
      </c>
      <c r="U22" s="180" t="str">
        <f t="shared" si="7"/>
        <v/>
      </c>
      <c r="V22" s="180" t="str">
        <f t="shared" ref="V22:V31" si="9">IF(H22="","",LEFT(H22,2))</f>
        <v/>
      </c>
      <c r="W22" s="180" t="str">
        <f t="shared" ref="W22:W31" si="10">IF(I22&gt;0,CONCATENATE(TEXT(I22,"aaaa"),TEXT(I22,"mm"),TEXT(I22,"jj")),"")</f>
        <v/>
      </c>
      <c r="X22" s="204" t="str">
        <f t="shared" ref="X22:X31" si="11">IF(U22&lt;&gt;"",CONCATENATE(W22,"-",U22,"-",V22),"")</f>
        <v/>
      </c>
      <c r="Y22" s="209" t="str">
        <f t="shared" ref="Y22:Y31" si="12">IFERROR(VLOOKUP($X22,$T$5:$X$104,1,FALSE),0)</f>
        <v/>
      </c>
      <c r="Z22" s="204">
        <f t="shared" ref="Z22:Z31" si="13">IF(OR(Y22=0,Y22=""),0,1)</f>
        <v>0</v>
      </c>
      <c r="AA22" s="180">
        <f t="shared" si="8"/>
        <v>0</v>
      </c>
    </row>
    <row r="23" spans="1:29" ht="16.5" thickBot="1" x14ac:dyDescent="0.3">
      <c r="A23" s="500"/>
      <c r="B23" s="500"/>
      <c r="C23" s="501"/>
      <c r="D23" s="498"/>
      <c r="E23" s="498"/>
      <c r="F23" s="158">
        <v>4</v>
      </c>
      <c r="G23" s="315"/>
      <c r="H23" s="86"/>
      <c r="I23" s="298"/>
      <c r="J23" s="302"/>
      <c r="K23" s="155"/>
      <c r="L23" s="159"/>
      <c r="M23" s="159"/>
      <c r="N23" s="159"/>
      <c r="O23" s="159"/>
      <c r="P23" s="159"/>
      <c r="Q23" s="159"/>
      <c r="R23" s="143"/>
      <c r="S23" s="202">
        <v>19</v>
      </c>
      <c r="T23" s="180" t="str">
        <f>IF('JUNIOR 1'!L22="","",'JUNIOR 1'!L22)</f>
        <v/>
      </c>
      <c r="U23" s="180" t="str">
        <f t="shared" si="7"/>
        <v/>
      </c>
      <c r="V23" s="180" t="str">
        <f t="shared" si="9"/>
        <v/>
      </c>
      <c r="W23" s="180" t="str">
        <f t="shared" si="10"/>
        <v/>
      </c>
      <c r="X23" s="204" t="str">
        <f t="shared" si="11"/>
        <v/>
      </c>
      <c r="Y23" s="209" t="str">
        <f t="shared" si="12"/>
        <v/>
      </c>
      <c r="Z23" s="204">
        <f t="shared" si="13"/>
        <v>0</v>
      </c>
      <c r="AA23" s="180">
        <f t="shared" si="8"/>
        <v>0</v>
      </c>
    </row>
    <row r="24" spans="1:29" ht="16.5" thickBot="1" x14ac:dyDescent="0.3">
      <c r="A24" s="148"/>
      <c r="B24" s="502">
        <f>Z19</f>
        <v>0</v>
      </c>
      <c r="C24" s="160"/>
      <c r="D24" s="498"/>
      <c r="E24" s="498"/>
      <c r="F24" s="158">
        <v>5</v>
      </c>
      <c r="G24" s="315"/>
      <c r="H24" s="86"/>
      <c r="I24" s="301"/>
      <c r="J24" s="302"/>
      <c r="K24" s="155"/>
      <c r="L24" s="159"/>
      <c r="M24" s="159"/>
      <c r="N24" s="159"/>
      <c r="O24" s="159"/>
      <c r="P24" s="159"/>
      <c r="Q24" s="159"/>
      <c r="R24" s="143"/>
      <c r="S24" s="202">
        <v>20</v>
      </c>
      <c r="T24" s="180" t="str">
        <f>IF('JUNIOR 1'!L23="","",'JUNIOR 1'!L23)</f>
        <v/>
      </c>
      <c r="U24" s="180" t="str">
        <f t="shared" si="7"/>
        <v/>
      </c>
      <c r="V24" s="180" t="str">
        <f t="shared" si="9"/>
        <v/>
      </c>
      <c r="W24" s="180" t="str">
        <f t="shared" si="10"/>
        <v/>
      </c>
      <c r="X24" s="204" t="str">
        <f t="shared" si="11"/>
        <v/>
      </c>
      <c r="Y24" s="209" t="str">
        <f t="shared" si="12"/>
        <v/>
      </c>
      <c r="Z24" s="204">
        <f t="shared" si="13"/>
        <v>0</v>
      </c>
      <c r="AA24" s="180">
        <f t="shared" si="8"/>
        <v>0</v>
      </c>
    </row>
    <row r="25" spans="1:29" ht="16.5" thickBot="1" x14ac:dyDescent="0.3">
      <c r="A25" s="148"/>
      <c r="B25" s="502"/>
      <c r="C25" s="160"/>
      <c r="D25" s="498"/>
      <c r="E25" s="498"/>
      <c r="F25" s="158">
        <v>6</v>
      </c>
      <c r="G25" s="315"/>
      <c r="H25" s="86"/>
      <c r="I25" s="301"/>
      <c r="J25" s="302"/>
      <c r="K25" s="155"/>
      <c r="L25" s="159"/>
      <c r="M25" s="159"/>
      <c r="N25" s="159"/>
      <c r="O25" s="159"/>
      <c r="P25" s="159"/>
      <c r="Q25" s="159"/>
      <c r="R25" s="143"/>
      <c r="S25" s="202">
        <v>21</v>
      </c>
      <c r="T25" s="180" t="str">
        <f>IF('JUNIOR 1'!L24="","",'JUNIOR 1'!L24)</f>
        <v/>
      </c>
      <c r="U25" s="180" t="str">
        <f t="shared" si="7"/>
        <v/>
      </c>
      <c r="V25" s="180" t="str">
        <f t="shared" si="9"/>
        <v/>
      </c>
      <c r="W25" s="180" t="str">
        <f t="shared" si="10"/>
        <v/>
      </c>
      <c r="X25" s="204" t="str">
        <f t="shared" si="11"/>
        <v/>
      </c>
      <c r="Y25" s="209" t="str">
        <f t="shared" si="12"/>
        <v/>
      </c>
      <c r="Z25" s="204">
        <f t="shared" si="13"/>
        <v>0</v>
      </c>
      <c r="AA25" s="180">
        <f t="shared" si="8"/>
        <v>0</v>
      </c>
    </row>
    <row r="26" spans="1:29" ht="16.5" thickBot="1" x14ac:dyDescent="0.3">
      <c r="A26" s="148"/>
      <c r="B26" s="502"/>
      <c r="C26" s="160"/>
      <c r="D26" s="498"/>
      <c r="E26" s="498"/>
      <c r="F26" s="158">
        <v>7</v>
      </c>
      <c r="G26" s="315"/>
      <c r="H26" s="86"/>
      <c r="I26" s="301"/>
      <c r="J26" s="302"/>
      <c r="K26" s="155"/>
      <c r="L26" s="160"/>
      <c r="M26" s="160"/>
      <c r="N26" s="160"/>
      <c r="O26" s="160"/>
      <c r="P26" s="160"/>
      <c r="Q26" s="143"/>
      <c r="R26" s="143"/>
      <c r="S26" s="202">
        <v>22</v>
      </c>
      <c r="T26" s="180" t="str">
        <f>IF('JUNIOR 1'!L25="","",'JUNIOR 1'!L25)</f>
        <v/>
      </c>
      <c r="U26" s="180" t="str">
        <f t="shared" si="7"/>
        <v/>
      </c>
      <c r="V26" s="180" t="str">
        <f t="shared" si="9"/>
        <v/>
      </c>
      <c r="W26" s="180" t="str">
        <f t="shared" si="10"/>
        <v/>
      </c>
      <c r="X26" s="204" t="str">
        <f t="shared" si="11"/>
        <v/>
      </c>
      <c r="Y26" s="209" t="str">
        <f t="shared" si="12"/>
        <v/>
      </c>
      <c r="Z26" s="204">
        <f t="shared" si="13"/>
        <v>0</v>
      </c>
      <c r="AA26" s="180">
        <f t="shared" si="8"/>
        <v>0</v>
      </c>
    </row>
    <row r="27" spans="1:29" ht="16.5" thickBot="1" x14ac:dyDescent="0.3">
      <c r="A27" s="148"/>
      <c r="B27" s="149"/>
      <c r="C27" s="160"/>
      <c r="D27" s="498"/>
      <c r="E27" s="498"/>
      <c r="F27" s="158">
        <v>8</v>
      </c>
      <c r="G27" s="315"/>
      <c r="H27" s="86"/>
      <c r="I27" s="301"/>
      <c r="J27" s="302"/>
      <c r="K27" s="155"/>
      <c r="L27" s="160"/>
      <c r="M27" s="160"/>
      <c r="N27" s="160"/>
      <c r="O27" s="160"/>
      <c r="P27" s="160"/>
      <c r="Q27" s="143"/>
      <c r="R27" s="143"/>
      <c r="S27" s="202">
        <v>23</v>
      </c>
      <c r="T27" s="180" t="str">
        <f>IF('JUNIOR 1'!L26="","",'JUNIOR 1'!L26)</f>
        <v/>
      </c>
      <c r="U27" s="180" t="str">
        <f t="shared" si="7"/>
        <v/>
      </c>
      <c r="V27" s="180" t="str">
        <f t="shared" si="9"/>
        <v/>
      </c>
      <c r="W27" s="180" t="str">
        <f t="shared" si="10"/>
        <v/>
      </c>
      <c r="X27" s="204" t="str">
        <f t="shared" si="11"/>
        <v/>
      </c>
      <c r="Y27" s="209" t="str">
        <f t="shared" si="12"/>
        <v/>
      </c>
      <c r="Z27" s="204">
        <f t="shared" si="13"/>
        <v>0</v>
      </c>
      <c r="AA27" s="180">
        <f t="shared" si="8"/>
        <v>0</v>
      </c>
    </row>
    <row r="28" spans="1:29" ht="15.75" thickBot="1" x14ac:dyDescent="0.3">
      <c r="A28" s="148"/>
      <c r="B28" s="149"/>
      <c r="C28" s="160"/>
      <c r="D28" s="498"/>
      <c r="E28" s="498"/>
      <c r="F28" s="158">
        <v>9</v>
      </c>
      <c r="G28" s="322"/>
      <c r="H28" s="317"/>
      <c r="I28" s="326"/>
      <c r="J28" s="327"/>
      <c r="K28" s="155"/>
      <c r="L28" s="160"/>
      <c r="M28" s="160"/>
      <c r="N28" s="160"/>
      <c r="O28" s="160"/>
      <c r="P28" s="160"/>
      <c r="Q28" s="143"/>
      <c r="R28" s="143"/>
      <c r="S28" s="202">
        <v>24</v>
      </c>
      <c r="T28" s="180" t="str">
        <f>IF('JUNIOR 1'!L27="","",'JUNIOR 1'!L27)</f>
        <v/>
      </c>
      <c r="U28" s="180" t="str">
        <f t="shared" si="7"/>
        <v/>
      </c>
      <c r="V28" s="180" t="str">
        <f t="shared" si="9"/>
        <v/>
      </c>
      <c r="W28" s="180" t="str">
        <f t="shared" si="10"/>
        <v/>
      </c>
      <c r="X28" s="204" t="str">
        <f t="shared" si="11"/>
        <v/>
      </c>
      <c r="Y28" s="209" t="str">
        <f t="shared" si="12"/>
        <v/>
      </c>
      <c r="Z28" s="204">
        <f t="shared" si="13"/>
        <v>0</v>
      </c>
      <c r="AA28" s="180">
        <f t="shared" si="8"/>
        <v>0</v>
      </c>
    </row>
    <row r="29" spans="1:29" ht="15.75" thickBot="1" x14ac:dyDescent="0.3">
      <c r="A29" s="148"/>
      <c r="B29" s="149"/>
      <c r="C29" s="160"/>
      <c r="D29" s="498"/>
      <c r="E29" s="498"/>
      <c r="F29" s="158">
        <v>10</v>
      </c>
      <c r="G29" s="322"/>
      <c r="H29" s="317"/>
      <c r="I29" s="331"/>
      <c r="J29" s="332"/>
      <c r="K29" s="155"/>
      <c r="L29" s="160"/>
      <c r="M29" s="160"/>
      <c r="N29" s="160"/>
      <c r="O29" s="160"/>
      <c r="P29" s="160"/>
      <c r="Q29" s="143"/>
      <c r="R29" s="143"/>
      <c r="S29" s="202">
        <v>25</v>
      </c>
      <c r="T29" s="180" t="str">
        <f>IF('JUNIOR 1'!L28="","",'JUNIOR 1'!L28)</f>
        <v/>
      </c>
      <c r="U29" s="180" t="str">
        <f t="shared" si="7"/>
        <v/>
      </c>
      <c r="V29" s="180" t="str">
        <f t="shared" si="9"/>
        <v/>
      </c>
      <c r="W29" s="180" t="str">
        <f t="shared" si="10"/>
        <v/>
      </c>
      <c r="X29" s="204" t="str">
        <f t="shared" si="11"/>
        <v/>
      </c>
      <c r="Y29" s="209" t="str">
        <f t="shared" si="12"/>
        <v/>
      </c>
      <c r="Z29" s="204">
        <f t="shared" si="13"/>
        <v>0</v>
      </c>
      <c r="AA29" s="180">
        <f t="shared" si="8"/>
        <v>0</v>
      </c>
    </row>
    <row r="30" spans="1:29" ht="16.5" thickBot="1" x14ac:dyDescent="0.3">
      <c r="A30" s="148"/>
      <c r="B30" s="149"/>
      <c r="C30" s="160"/>
      <c r="D30" s="498"/>
      <c r="E30" s="498"/>
      <c r="F30" s="158">
        <v>11</v>
      </c>
      <c r="G30" s="322"/>
      <c r="H30" s="317"/>
      <c r="I30" s="301"/>
      <c r="J30" s="302"/>
      <c r="K30" s="155"/>
      <c r="L30" s="160"/>
      <c r="M30" s="160"/>
      <c r="N30" s="160"/>
      <c r="O30" s="160"/>
      <c r="P30" s="160"/>
      <c r="Q30" s="143"/>
      <c r="R30" s="143"/>
      <c r="S30" s="202">
        <v>26</v>
      </c>
      <c r="T30" s="180" t="str">
        <f>IF('JUNIOR 1'!L29="","",'JUNIOR 1'!L29)</f>
        <v/>
      </c>
      <c r="U30" s="180" t="str">
        <f t="shared" si="7"/>
        <v/>
      </c>
      <c r="V30" s="180" t="str">
        <f t="shared" si="9"/>
        <v/>
      </c>
      <c r="W30" s="180" t="str">
        <f t="shared" si="10"/>
        <v/>
      </c>
      <c r="X30" s="204" t="str">
        <f t="shared" si="11"/>
        <v/>
      </c>
      <c r="Y30" s="209" t="str">
        <f t="shared" si="12"/>
        <v/>
      </c>
      <c r="Z30" s="204">
        <f t="shared" si="13"/>
        <v>0</v>
      </c>
      <c r="AA30" s="180">
        <f t="shared" si="8"/>
        <v>0</v>
      </c>
    </row>
    <row r="31" spans="1:29" ht="16.5" thickBot="1" x14ac:dyDescent="0.3">
      <c r="A31" s="148"/>
      <c r="B31" s="149"/>
      <c r="C31" s="160"/>
      <c r="D31" s="498"/>
      <c r="E31" s="498"/>
      <c r="F31" s="161">
        <v>12</v>
      </c>
      <c r="G31" s="333"/>
      <c r="H31" s="328"/>
      <c r="I31" s="334"/>
      <c r="J31" s="335"/>
      <c r="K31" s="155"/>
      <c r="L31" s="160"/>
      <c r="M31" s="160"/>
      <c r="N31" s="160"/>
      <c r="O31" s="160"/>
      <c r="P31" s="160"/>
      <c r="Q31" s="143"/>
      <c r="R31" s="143"/>
      <c r="S31" s="202">
        <v>27</v>
      </c>
      <c r="T31" s="180" t="str">
        <f>IF('JUNIOR 1'!L30="","",'JUNIOR 1'!L30)</f>
        <v/>
      </c>
      <c r="U31" s="180" t="str">
        <f t="shared" si="7"/>
        <v/>
      </c>
      <c r="V31" s="180" t="str">
        <f t="shared" si="9"/>
        <v/>
      </c>
      <c r="W31" s="180" t="str">
        <f t="shared" si="10"/>
        <v/>
      </c>
      <c r="X31" s="204" t="str">
        <f t="shared" si="11"/>
        <v/>
      </c>
      <c r="Y31" s="205" t="str">
        <f t="shared" si="12"/>
        <v/>
      </c>
      <c r="Z31" s="207">
        <f t="shared" si="13"/>
        <v>0</v>
      </c>
      <c r="AA31" s="180">
        <f t="shared" si="8"/>
        <v>0</v>
      </c>
    </row>
    <row r="32" spans="1:29" ht="15.75" thickBot="1" x14ac:dyDescent="0.3">
      <c r="A32" s="377"/>
      <c r="B32" s="375"/>
      <c r="C32" s="375"/>
      <c r="D32" s="375"/>
      <c r="E32" s="375"/>
      <c r="F32" s="375"/>
      <c r="G32" s="375"/>
      <c r="H32" s="375"/>
      <c r="I32" s="375"/>
      <c r="J32" s="376"/>
      <c r="K32" s="376"/>
      <c r="L32" s="375"/>
      <c r="M32" s="375"/>
      <c r="N32" s="375"/>
      <c r="O32" s="375"/>
      <c r="P32" s="375"/>
      <c r="Q32" s="375"/>
      <c r="R32" s="375"/>
      <c r="S32" s="202">
        <v>28</v>
      </c>
      <c r="T32" s="180" t="str">
        <f>IF('JUNIOR 1'!L31="","",'JUNIOR 1'!L31)</f>
        <v/>
      </c>
      <c r="U32" s="346"/>
      <c r="V32" s="346"/>
      <c r="W32" s="346"/>
      <c r="X32" s="347"/>
      <c r="Y32" s="218"/>
    </row>
    <row r="33" spans="1:29" ht="15" customHeight="1" thickBot="1" x14ac:dyDescent="0.3">
      <c r="A33" s="413" t="s">
        <v>234</v>
      </c>
      <c r="B33" s="493" t="s">
        <v>205</v>
      </c>
      <c r="C33" s="494" t="s">
        <v>235</v>
      </c>
      <c r="D33" s="413" t="s">
        <v>211</v>
      </c>
      <c r="E33" s="413" t="s">
        <v>236</v>
      </c>
      <c r="F33" s="495"/>
      <c r="G33" s="493" t="s">
        <v>204</v>
      </c>
      <c r="H33" s="493"/>
      <c r="I33" s="493"/>
      <c r="J33" s="493"/>
      <c r="K33" s="67"/>
      <c r="L33" s="413" t="s">
        <v>237</v>
      </c>
      <c r="M33" s="413"/>
      <c r="N33" s="413"/>
      <c r="O33" s="413"/>
      <c r="P33" s="413"/>
      <c r="Q33" s="496" t="s">
        <v>220</v>
      </c>
      <c r="R33" s="496"/>
      <c r="S33" s="202">
        <v>29</v>
      </c>
      <c r="T33" s="180" t="str">
        <f>IF('JUNIOR 1'!L32="","",'JUNIOR 1'!L32)</f>
        <v/>
      </c>
      <c r="U33" s="346"/>
      <c r="V33" s="346" t="str">
        <f>IF('JUNIOR 1'!D32="","",'JUNIOR 1'!D32)</f>
        <v/>
      </c>
      <c r="W33" s="346" t="str">
        <f>IF('JUNIOR 1'!E32="","",'JUNIOR 1'!E32)</f>
        <v/>
      </c>
      <c r="X33" s="348"/>
      <c r="Y33" s="218"/>
    </row>
    <row r="34" spans="1:29" ht="43.5" customHeight="1" thickTop="1" thickBot="1" x14ac:dyDescent="0.3">
      <c r="A34" s="413"/>
      <c r="B34" s="493"/>
      <c r="C34" s="494"/>
      <c r="D34" s="413"/>
      <c r="E34" s="413"/>
      <c r="F34" s="495"/>
      <c r="G34" s="66" t="s">
        <v>313</v>
      </c>
      <c r="H34" s="66" t="s">
        <v>314</v>
      </c>
      <c r="I34" s="164" t="s">
        <v>315</v>
      </c>
      <c r="J34" s="17" t="s">
        <v>206</v>
      </c>
      <c r="K34" s="124"/>
      <c r="L34" s="125" t="s">
        <v>35</v>
      </c>
      <c r="M34" s="126" t="s">
        <v>34</v>
      </c>
      <c r="N34" s="125" t="s">
        <v>206</v>
      </c>
      <c r="O34" s="125" t="s">
        <v>227</v>
      </c>
      <c r="P34" s="17" t="s">
        <v>228</v>
      </c>
      <c r="Q34" s="15" t="s">
        <v>212</v>
      </c>
      <c r="R34" s="15" t="s">
        <v>229</v>
      </c>
      <c r="S34" s="202">
        <v>30</v>
      </c>
      <c r="T34" s="180" t="str">
        <f>IF('JUNIOR 1'!L33="","",'JUNIOR 1'!L33)</f>
        <v/>
      </c>
      <c r="U34" s="346"/>
      <c r="V34" s="346" t="str">
        <f>IF('JUNIOR 1'!D33="","",'JUNIOR 1'!D33)</f>
        <v/>
      </c>
      <c r="W34" s="346" t="str">
        <f>IF('JUNIOR 1'!E33="","",'JUNIOR 1'!E33)</f>
        <v/>
      </c>
      <c r="X34" s="349"/>
      <c r="Y34" s="198"/>
      <c r="Z34" s="201">
        <f>SUM(Z35:Z46)</f>
        <v>0</v>
      </c>
      <c r="AA34" s="180">
        <f>SUM(AA35:AA46)</f>
        <v>0</v>
      </c>
      <c r="AB34">
        <f>COUNTA(G35:G46)</f>
        <v>0</v>
      </c>
      <c r="AC34" t="s">
        <v>293</v>
      </c>
    </row>
    <row r="35" spans="1:29" ht="21.75" customHeight="1" thickBot="1" x14ac:dyDescent="0.3">
      <c r="A35" s="73">
        <v>3</v>
      </c>
      <c r="B35" s="379" t="str">
        <f>CONCATENATE(PROPER($G$1),PROPER($H$1))</f>
        <v>Groupe Junior</v>
      </c>
      <c r="C35" s="243"/>
      <c r="D35" s="169"/>
      <c r="E35" s="170"/>
      <c r="F35" s="127">
        <v>1</v>
      </c>
      <c r="G35" s="128"/>
      <c r="H35" s="129"/>
      <c r="I35" s="130"/>
      <c r="J35" s="131"/>
      <c r="K35" s="132"/>
      <c r="L35" s="133"/>
      <c r="M35" s="134"/>
      <c r="N35" s="135"/>
      <c r="O35" s="135"/>
      <c r="P35" s="135"/>
      <c r="Q35" s="136"/>
      <c r="R35" s="137"/>
      <c r="S35" s="202">
        <v>31</v>
      </c>
      <c r="T35" s="180" t="str">
        <f>IF('JUNIOR 1'!L34="","",'JUNIOR 1'!L34)</f>
        <v/>
      </c>
      <c r="U35" s="180" t="str">
        <f t="shared" ref="U35:U46" si="14">IF(G35="","",LEFT(G35,3))</f>
        <v/>
      </c>
      <c r="V35" s="180" t="str">
        <f>IF('JUNIOR 1'!D34="","",'JUNIOR 1'!D34)</f>
        <v/>
      </c>
      <c r="W35" s="180" t="str">
        <f>IF('JUNIOR 1'!E34="","",'JUNIOR 1'!E34)</f>
        <v/>
      </c>
      <c r="X35" s="204" t="str">
        <f t="shared" ref="X35:X46" si="15">LEFT(J35,15)</f>
        <v/>
      </c>
      <c r="Y35" s="209" t="str">
        <f>IFERROR(VLOOKUP($X35,$T$5:$X$104,1,FALSE),0)</f>
        <v/>
      </c>
      <c r="Z35" s="204">
        <f>IF(OR(Y35=0,Y35=""),0,1)</f>
        <v>0</v>
      </c>
      <c r="AA35" s="180">
        <f>IF(X35&lt;&gt;"",1,0)</f>
        <v>0</v>
      </c>
      <c r="AB35">
        <f>AB34-Z34</f>
        <v>0</v>
      </c>
      <c r="AC35" t="s">
        <v>294</v>
      </c>
    </row>
    <row r="36" spans="1:29" ht="20.25" customHeight="1" thickBot="1" x14ac:dyDescent="0.3">
      <c r="A36" s="138"/>
      <c r="B36" s="139"/>
      <c r="C36" s="139"/>
      <c r="D36" s="140" t="s">
        <v>238</v>
      </c>
      <c r="E36" s="141" t="s">
        <v>239</v>
      </c>
      <c r="F36" s="142">
        <v>2</v>
      </c>
      <c r="G36" s="128"/>
      <c r="H36" s="129"/>
      <c r="I36" s="130"/>
      <c r="J36" s="131"/>
      <c r="K36" s="132"/>
      <c r="L36" s="143"/>
      <c r="M36" s="143"/>
      <c r="N36" s="143"/>
      <c r="O36" s="143"/>
      <c r="P36" s="144"/>
      <c r="Q36" s="145"/>
      <c r="R36" s="146"/>
      <c r="S36" s="202">
        <v>32</v>
      </c>
      <c r="T36" s="180" t="str">
        <f>IF('JUNIOR 1'!L35="","",'JUNIOR 1'!L35)</f>
        <v/>
      </c>
      <c r="U36" s="180" t="str">
        <f t="shared" si="14"/>
        <v/>
      </c>
      <c r="V36" s="180" t="str">
        <f>IF('JUNIOR 1'!D35="","",'JUNIOR 1'!D35)</f>
        <v/>
      </c>
      <c r="W36" s="180" t="str">
        <f>IF('JUNIOR 1'!E35="","",'JUNIOR 1'!E35)</f>
        <v/>
      </c>
      <c r="X36" s="204" t="str">
        <f t="shared" si="15"/>
        <v/>
      </c>
      <c r="Y36" s="209" t="str">
        <f>IFERROR(VLOOKUP($X36,$T$5:$X$104,1,FALSE),0)</f>
        <v/>
      </c>
      <c r="Z36" s="204">
        <f>IF(OR(Y36=0,Y36=""),0,1)</f>
        <v>0</v>
      </c>
      <c r="AA36" s="180">
        <f t="shared" ref="AA36:AA46" si="16">IF(X36&lt;&gt;"",1,0)</f>
        <v>0</v>
      </c>
    </row>
    <row r="37" spans="1:29" ht="15.75" customHeight="1" thickBot="1" x14ac:dyDescent="0.3">
      <c r="A37" s="499" t="s">
        <v>281</v>
      </c>
      <c r="B37" s="500"/>
      <c r="C37" s="501"/>
      <c r="D37" s="503" t="s">
        <v>240</v>
      </c>
      <c r="E37" s="503"/>
      <c r="F37" s="142">
        <v>3</v>
      </c>
      <c r="G37" s="128"/>
      <c r="H37" s="129"/>
      <c r="I37" s="130"/>
      <c r="J37" s="131"/>
      <c r="K37" s="132"/>
      <c r="L37" s="147"/>
      <c r="M37" s="147"/>
      <c r="N37" s="147"/>
      <c r="O37" s="147"/>
      <c r="P37" s="147"/>
      <c r="Q37" s="147"/>
      <c r="R37" s="139"/>
      <c r="S37" s="202">
        <v>33</v>
      </c>
      <c r="T37" s="180" t="str">
        <f>IF('JUNIOR 1'!L36="","",'JUNIOR 1'!L36)</f>
        <v/>
      </c>
      <c r="U37" s="180" t="str">
        <f t="shared" si="14"/>
        <v/>
      </c>
      <c r="V37" s="180" t="str">
        <f>IF('JUNIOR 1'!D36="","",'JUNIOR 1'!D36)</f>
        <v/>
      </c>
      <c r="W37" s="180" t="str">
        <f>IF('JUNIOR 1'!E36="","",'JUNIOR 1'!E36)</f>
        <v/>
      </c>
      <c r="X37" s="204" t="str">
        <f t="shared" si="15"/>
        <v/>
      </c>
      <c r="Y37" s="209" t="str">
        <f t="shared" ref="Y37:Y46" si="17">IFERROR(VLOOKUP($X37,$T$5:$X$104,1,FALSE),0)</f>
        <v/>
      </c>
      <c r="Z37" s="204">
        <f t="shared" ref="Z37:Z46" si="18">IF(OR(Y37=0,Y37=""),0,1)</f>
        <v>0</v>
      </c>
      <c r="AA37" s="180">
        <f t="shared" si="16"/>
        <v>0</v>
      </c>
    </row>
    <row r="38" spans="1:29" ht="15.75" thickBot="1" x14ac:dyDescent="0.3">
      <c r="A38" s="500"/>
      <c r="B38" s="500"/>
      <c r="C38" s="501"/>
      <c r="D38" s="503"/>
      <c r="E38" s="503"/>
      <c r="F38" s="142">
        <v>4</v>
      </c>
      <c r="G38" s="128"/>
      <c r="H38" s="129"/>
      <c r="I38" s="130"/>
      <c r="J38" s="131"/>
      <c r="K38" s="132"/>
      <c r="L38" s="147"/>
      <c r="M38" s="147"/>
      <c r="N38" s="147"/>
      <c r="O38" s="147"/>
      <c r="P38" s="147"/>
      <c r="Q38" s="147"/>
      <c r="R38" s="139"/>
      <c r="S38" s="202">
        <v>34</v>
      </c>
      <c r="T38" s="180" t="str">
        <f>IF('JUNIOR 1'!L37="","",'JUNIOR 1'!L37)</f>
        <v/>
      </c>
      <c r="U38" s="180" t="str">
        <f t="shared" si="14"/>
        <v/>
      </c>
      <c r="V38" s="180" t="str">
        <f>IF('JUNIOR 1'!D37="","",'JUNIOR 1'!D37)</f>
        <v/>
      </c>
      <c r="W38" s="180" t="str">
        <f>IF('JUNIOR 1'!E37="","",'JUNIOR 1'!E37)</f>
        <v/>
      </c>
      <c r="X38" s="204" t="str">
        <f t="shared" si="15"/>
        <v/>
      </c>
      <c r="Y38" s="209" t="str">
        <f t="shared" si="17"/>
        <v/>
      </c>
      <c r="Z38" s="204">
        <f t="shared" si="18"/>
        <v>0</v>
      </c>
      <c r="AA38" s="180">
        <f t="shared" si="16"/>
        <v>0</v>
      </c>
    </row>
    <row r="39" spans="1:29" ht="15" customHeight="1" thickBot="1" x14ac:dyDescent="0.3">
      <c r="A39" s="148"/>
      <c r="B39" s="502">
        <f>Z34</f>
        <v>0</v>
      </c>
      <c r="C39" s="160"/>
      <c r="D39" s="503"/>
      <c r="E39" s="503"/>
      <c r="F39" s="142">
        <v>5</v>
      </c>
      <c r="G39" s="128"/>
      <c r="H39" s="129"/>
      <c r="I39" s="130"/>
      <c r="J39" s="131"/>
      <c r="K39" s="132"/>
      <c r="L39" s="147"/>
      <c r="M39" s="147"/>
      <c r="N39" s="147"/>
      <c r="O39" s="147"/>
      <c r="P39" s="147"/>
      <c r="Q39" s="147"/>
      <c r="R39" s="139"/>
      <c r="S39" s="202">
        <v>35</v>
      </c>
      <c r="T39" s="180" t="str">
        <f>IF('JUNIOR 1'!L38="","",'JUNIOR 1'!L38)</f>
        <v/>
      </c>
      <c r="U39" s="180" t="str">
        <f t="shared" si="14"/>
        <v/>
      </c>
      <c r="V39" s="180" t="str">
        <f>IF('JUNIOR 1'!D38="","",'JUNIOR 1'!D38)</f>
        <v/>
      </c>
      <c r="W39" s="180" t="str">
        <f>IF('JUNIOR 1'!E38="","",'JUNIOR 1'!E38)</f>
        <v/>
      </c>
      <c r="X39" s="204" t="str">
        <f t="shared" si="15"/>
        <v/>
      </c>
      <c r="Y39" s="209" t="str">
        <f t="shared" si="17"/>
        <v/>
      </c>
      <c r="Z39" s="204">
        <f t="shared" si="18"/>
        <v>0</v>
      </c>
      <c r="AA39" s="180">
        <f t="shared" si="16"/>
        <v>0</v>
      </c>
    </row>
    <row r="40" spans="1:29" ht="15" customHeight="1" thickBot="1" x14ac:dyDescent="0.3">
      <c r="A40" s="148"/>
      <c r="B40" s="502"/>
      <c r="C40" s="160"/>
      <c r="D40" s="503"/>
      <c r="E40" s="503"/>
      <c r="F40" s="142">
        <v>6</v>
      </c>
      <c r="G40" s="128"/>
      <c r="H40" s="129"/>
      <c r="I40" s="130"/>
      <c r="J40" s="131"/>
      <c r="K40" s="132"/>
      <c r="L40" s="147"/>
      <c r="M40" s="147"/>
      <c r="N40" s="147"/>
      <c r="O40" s="147"/>
      <c r="P40" s="147"/>
      <c r="Q40" s="139"/>
      <c r="R40" s="139"/>
      <c r="S40" s="202">
        <v>36</v>
      </c>
      <c r="T40" s="180" t="str">
        <f>IF('JUNIOR 1'!L39="","",'JUNIOR 1'!L39)</f>
        <v/>
      </c>
      <c r="U40" s="180" t="str">
        <f t="shared" si="14"/>
        <v/>
      </c>
      <c r="V40" s="180" t="str">
        <f>IF('JUNIOR 1'!D39="","",'JUNIOR 1'!D39)</f>
        <v/>
      </c>
      <c r="W40" s="180" t="str">
        <f>IF('JUNIOR 1'!E39="","",'JUNIOR 1'!E39)</f>
        <v/>
      </c>
      <c r="X40" s="204" t="str">
        <f t="shared" si="15"/>
        <v/>
      </c>
      <c r="Y40" s="209" t="str">
        <f t="shared" si="17"/>
        <v/>
      </c>
      <c r="Z40" s="204">
        <f t="shared" si="18"/>
        <v>0</v>
      </c>
      <c r="AA40" s="180">
        <f t="shared" si="16"/>
        <v>0</v>
      </c>
    </row>
    <row r="41" spans="1:29" ht="15" customHeight="1" thickBot="1" x14ac:dyDescent="0.3">
      <c r="A41" s="148"/>
      <c r="B41" s="502"/>
      <c r="C41" s="160"/>
      <c r="D41" s="503"/>
      <c r="E41" s="503"/>
      <c r="F41" s="142">
        <v>7</v>
      </c>
      <c r="G41" s="128"/>
      <c r="H41" s="129"/>
      <c r="I41" s="130"/>
      <c r="J41" s="131"/>
      <c r="K41" s="132"/>
      <c r="L41" s="149"/>
      <c r="M41" s="149"/>
      <c r="N41" s="149"/>
      <c r="O41" s="149"/>
      <c r="P41" s="149"/>
      <c r="Q41" s="139"/>
      <c r="R41" s="139"/>
      <c r="S41" s="202">
        <v>37</v>
      </c>
      <c r="T41" s="180" t="str">
        <f>IF('JUNIOR 1'!L40="","",'JUNIOR 1'!L40)</f>
        <v/>
      </c>
      <c r="U41" s="180" t="str">
        <f t="shared" si="14"/>
        <v/>
      </c>
      <c r="V41" s="180" t="str">
        <f>IF('JUNIOR 1'!D40="","",'JUNIOR 1'!D40)</f>
        <v/>
      </c>
      <c r="W41" s="180" t="str">
        <f>IF('JUNIOR 1'!E40="","",'JUNIOR 1'!E40)</f>
        <v/>
      </c>
      <c r="X41" s="204" t="str">
        <f t="shared" si="15"/>
        <v/>
      </c>
      <c r="Y41" s="209" t="str">
        <f t="shared" si="17"/>
        <v/>
      </c>
      <c r="Z41" s="204">
        <f t="shared" si="18"/>
        <v>0</v>
      </c>
      <c r="AA41" s="180">
        <f t="shared" si="16"/>
        <v>0</v>
      </c>
    </row>
    <row r="42" spans="1:29" ht="15.75" thickBot="1" x14ac:dyDescent="0.3">
      <c r="A42" s="148"/>
      <c r="B42" s="149"/>
      <c r="C42" s="149"/>
      <c r="D42" s="503"/>
      <c r="E42" s="503"/>
      <c r="F42" s="142">
        <v>8</v>
      </c>
      <c r="G42" s="128"/>
      <c r="H42" s="129"/>
      <c r="I42" s="130"/>
      <c r="J42" s="131"/>
      <c r="K42" s="132"/>
      <c r="L42" s="149"/>
      <c r="M42" s="149"/>
      <c r="N42" s="149"/>
      <c r="O42" s="149"/>
      <c r="P42" s="149"/>
      <c r="Q42" s="139"/>
      <c r="R42" s="139"/>
      <c r="S42" s="202">
        <v>38</v>
      </c>
      <c r="T42" s="180" t="str">
        <f>IF('JUNIOR 1'!L41="","",'JUNIOR 1'!L41)</f>
        <v/>
      </c>
      <c r="U42" s="180" t="str">
        <f t="shared" si="14"/>
        <v/>
      </c>
      <c r="V42" s="180" t="str">
        <f>IF('JUNIOR 1'!D41="","",'JUNIOR 1'!D41)</f>
        <v/>
      </c>
      <c r="W42" s="180" t="str">
        <f>IF('JUNIOR 1'!E41="","",'JUNIOR 1'!E41)</f>
        <v/>
      </c>
      <c r="X42" s="204" t="str">
        <f t="shared" si="15"/>
        <v/>
      </c>
      <c r="Y42" s="209" t="str">
        <f t="shared" si="17"/>
        <v/>
      </c>
      <c r="Z42" s="204">
        <f t="shared" si="18"/>
        <v>0</v>
      </c>
      <c r="AA42" s="180">
        <f t="shared" si="16"/>
        <v>0</v>
      </c>
    </row>
    <row r="43" spans="1:29" ht="15.75" thickBot="1" x14ac:dyDescent="0.3">
      <c r="A43" s="148"/>
      <c r="B43" s="149"/>
      <c r="C43" s="149"/>
      <c r="D43" s="503"/>
      <c r="E43" s="503"/>
      <c r="F43" s="142">
        <v>9</v>
      </c>
      <c r="G43" s="128"/>
      <c r="H43" s="129"/>
      <c r="I43" s="130"/>
      <c r="J43" s="131"/>
      <c r="K43" s="132"/>
      <c r="L43" s="149"/>
      <c r="M43" s="149"/>
      <c r="N43" s="149"/>
      <c r="O43" s="149"/>
      <c r="P43" s="149"/>
      <c r="Q43" s="139"/>
      <c r="R43" s="139"/>
      <c r="S43" s="202">
        <v>39</v>
      </c>
      <c r="T43" s="180" t="str">
        <f>IF('JUNIOR 1'!L42="","",'JUNIOR 1'!L42)</f>
        <v/>
      </c>
      <c r="U43" s="180" t="str">
        <f t="shared" si="14"/>
        <v/>
      </c>
      <c r="V43" s="180" t="str">
        <f>IF('JUNIOR 1'!D42="","",'JUNIOR 1'!D42)</f>
        <v/>
      </c>
      <c r="W43" s="180" t="str">
        <f>IF('JUNIOR 1'!E42="","",'JUNIOR 1'!E42)</f>
        <v/>
      </c>
      <c r="X43" s="204" t="str">
        <f t="shared" si="15"/>
        <v/>
      </c>
      <c r="Y43" s="209" t="str">
        <f t="shared" si="17"/>
        <v/>
      </c>
      <c r="Z43" s="204">
        <f t="shared" si="18"/>
        <v>0</v>
      </c>
      <c r="AA43" s="180">
        <f t="shared" si="16"/>
        <v>0</v>
      </c>
    </row>
    <row r="44" spans="1:29" ht="15.75" thickBot="1" x14ac:dyDescent="0.3">
      <c r="A44" s="148"/>
      <c r="B44" s="149"/>
      <c r="C44" s="149"/>
      <c r="D44" s="503"/>
      <c r="E44" s="503"/>
      <c r="F44" s="142">
        <v>10</v>
      </c>
      <c r="G44" s="128"/>
      <c r="H44" s="129"/>
      <c r="I44" s="130"/>
      <c r="J44" s="131"/>
      <c r="K44" s="132"/>
      <c r="L44" s="149"/>
      <c r="M44" s="149"/>
      <c r="N44" s="149"/>
      <c r="O44" s="149"/>
      <c r="P44" s="149"/>
      <c r="Q44" s="139"/>
      <c r="R44" s="139"/>
      <c r="S44" s="202">
        <v>40</v>
      </c>
      <c r="T44" s="180" t="str">
        <f>IF('JUNIOR 1'!L43="","",'JUNIOR 1'!L43)</f>
        <v/>
      </c>
      <c r="U44" s="180" t="str">
        <f t="shared" si="14"/>
        <v/>
      </c>
      <c r="V44" s="180" t="str">
        <f>IF('JUNIOR 1'!D43="","",'JUNIOR 1'!D43)</f>
        <v/>
      </c>
      <c r="W44" s="180" t="str">
        <f>IF('JUNIOR 1'!E43="","",'JUNIOR 1'!E43)</f>
        <v/>
      </c>
      <c r="X44" s="204" t="str">
        <f t="shared" si="15"/>
        <v/>
      </c>
      <c r="Y44" s="209" t="str">
        <f t="shared" si="17"/>
        <v/>
      </c>
      <c r="Z44" s="204">
        <f t="shared" si="18"/>
        <v>0</v>
      </c>
      <c r="AA44" s="180">
        <f t="shared" si="16"/>
        <v>0</v>
      </c>
    </row>
    <row r="45" spans="1:29" ht="15.75" thickBot="1" x14ac:dyDescent="0.3">
      <c r="A45" s="148"/>
      <c r="B45" s="149"/>
      <c r="C45" s="149"/>
      <c r="D45" s="503"/>
      <c r="E45" s="503"/>
      <c r="F45" s="142">
        <v>11</v>
      </c>
      <c r="G45" s="128"/>
      <c r="H45" s="129"/>
      <c r="I45" s="130"/>
      <c r="J45" s="131"/>
      <c r="K45" s="132"/>
      <c r="L45" s="149"/>
      <c r="M45" s="149"/>
      <c r="N45" s="149"/>
      <c r="O45" s="149"/>
      <c r="P45" s="149"/>
      <c r="Q45" s="139"/>
      <c r="R45" s="139"/>
      <c r="S45" s="202">
        <v>41</v>
      </c>
      <c r="T45" s="180" t="str">
        <f>IF('JUNIOR 1'!L44="","",'JUNIOR 1'!L44)</f>
        <v/>
      </c>
      <c r="U45" s="180" t="str">
        <f t="shared" si="14"/>
        <v/>
      </c>
      <c r="V45" s="180" t="str">
        <f>IF('JUNIOR 1'!D44="","",'JUNIOR 1'!D44)</f>
        <v/>
      </c>
      <c r="W45" s="180" t="str">
        <f>IF('JUNIOR 1'!E44="","",'JUNIOR 1'!E44)</f>
        <v/>
      </c>
      <c r="X45" s="204" t="str">
        <f t="shared" si="15"/>
        <v/>
      </c>
      <c r="Y45" s="209" t="str">
        <f t="shared" si="17"/>
        <v/>
      </c>
      <c r="Z45" s="204">
        <f t="shared" si="18"/>
        <v>0</v>
      </c>
      <c r="AA45" s="180">
        <f t="shared" si="16"/>
        <v>0</v>
      </c>
    </row>
    <row r="46" spans="1:29" ht="15.75" thickBot="1" x14ac:dyDescent="0.3">
      <c r="A46" s="148"/>
      <c r="B46" s="149"/>
      <c r="C46" s="149"/>
      <c r="D46" s="503"/>
      <c r="E46" s="503"/>
      <c r="F46" s="150">
        <v>12</v>
      </c>
      <c r="G46" s="128"/>
      <c r="H46" s="129"/>
      <c r="I46" s="130"/>
      <c r="J46" s="131"/>
      <c r="K46" s="132"/>
      <c r="L46" s="149"/>
      <c r="M46" s="149"/>
      <c r="N46" s="149"/>
      <c r="O46" s="149"/>
      <c r="P46" s="149"/>
      <c r="Q46" s="139"/>
      <c r="R46" s="139"/>
      <c r="S46" s="202">
        <v>42</v>
      </c>
      <c r="T46" s="180" t="str">
        <f>IF('JUNIOR 1'!L45="","",'JUNIOR 1'!L45)</f>
        <v/>
      </c>
      <c r="U46" s="180" t="str">
        <f t="shared" si="14"/>
        <v/>
      </c>
      <c r="V46" s="180" t="str">
        <f>IF('JUNIOR 1'!D45="","",'JUNIOR 1'!D45)</f>
        <v/>
      </c>
      <c r="W46" s="180" t="str">
        <f>IF('JUNIOR 1'!E45="","",'JUNIOR 1'!E45)</f>
        <v/>
      </c>
      <c r="X46" s="204" t="str">
        <f t="shared" si="15"/>
        <v/>
      </c>
      <c r="Y46" s="205" t="str">
        <f t="shared" si="17"/>
        <v/>
      </c>
      <c r="Z46" s="207">
        <f t="shared" si="18"/>
        <v>0</v>
      </c>
      <c r="AA46" s="180">
        <f t="shared" si="16"/>
        <v>0</v>
      </c>
    </row>
    <row r="47" spans="1:29" x14ac:dyDescent="0.25">
      <c r="A47" s="377"/>
      <c r="B47" s="375"/>
      <c r="C47" s="375"/>
      <c r="D47" s="375"/>
      <c r="E47" s="375"/>
      <c r="F47" s="375"/>
      <c r="G47" s="375"/>
      <c r="H47" s="375"/>
      <c r="I47" s="375"/>
      <c r="J47" s="376"/>
      <c r="K47" s="376"/>
      <c r="L47" s="375"/>
      <c r="M47" s="375"/>
      <c r="N47" s="375"/>
      <c r="O47" s="375"/>
      <c r="P47" s="375"/>
      <c r="Q47" s="375"/>
      <c r="R47" s="375"/>
      <c r="S47" s="202">
        <v>43</v>
      </c>
      <c r="T47" s="180" t="str">
        <f>IF('JUNIOR 1'!L46="","",'JUNIOR 1'!L46)</f>
        <v/>
      </c>
      <c r="U47" s="353"/>
      <c r="V47" s="353"/>
      <c r="W47" s="353"/>
      <c r="X47" s="353"/>
    </row>
    <row r="48" spans="1:29" x14ac:dyDescent="0.25">
      <c r="S48" s="202">
        <v>44</v>
      </c>
      <c r="T48" s="180" t="str">
        <f>IF('JUNIOR 1'!L47="","",'JUNIOR 1'!L47)</f>
        <v/>
      </c>
    </row>
    <row r="49" spans="19:20" x14ac:dyDescent="0.25">
      <c r="S49" s="202">
        <v>45</v>
      </c>
      <c r="T49" s="180" t="str">
        <f>IF('JUNIOR 1'!L48="","",'JUNIOR 1'!L48)</f>
        <v/>
      </c>
    </row>
    <row r="50" spans="19:20" x14ac:dyDescent="0.25">
      <c r="S50" s="202">
        <v>46</v>
      </c>
      <c r="T50" s="180" t="str">
        <f>IF('JUNIOR 1'!L49="","",'JUNIOR 1'!L49)</f>
        <v/>
      </c>
    </row>
    <row r="51" spans="19:20" x14ac:dyDescent="0.25">
      <c r="S51" s="202">
        <v>47</v>
      </c>
      <c r="T51" s="180" t="str">
        <f>IF('JUNIOR 1'!L50="","",'JUNIOR 1'!L50)</f>
        <v/>
      </c>
    </row>
    <row r="52" spans="19:20" x14ac:dyDescent="0.25">
      <c r="S52" s="202">
        <v>48</v>
      </c>
      <c r="T52" s="180" t="str">
        <f>IF('JUNIOR 1'!L51="","",'JUNIOR 1'!L51)</f>
        <v/>
      </c>
    </row>
    <row r="53" spans="19:20" x14ac:dyDescent="0.25">
      <c r="S53" s="202">
        <v>49</v>
      </c>
      <c r="T53" s="180" t="str">
        <f>IF('JUNIOR 1'!L52="","",'JUNIOR 1'!L52)</f>
        <v/>
      </c>
    </row>
    <row r="54" spans="19:20" ht="15.75" thickBot="1" x14ac:dyDescent="0.3">
      <c r="S54" s="205">
        <v>50</v>
      </c>
      <c r="T54" s="206" t="str">
        <f>IF('JUNIOR 1'!L53="","",'JUNIOR 1'!L53)</f>
        <v/>
      </c>
    </row>
    <row r="55" spans="19:20" ht="15.75" thickTop="1" x14ac:dyDescent="0.25">
      <c r="S55" s="198">
        <v>1</v>
      </c>
      <c r="T55" s="213" t="str">
        <f>IF('JUNIOR 2'!L5="","",'JUNIOR 2'!L5)</f>
        <v/>
      </c>
    </row>
    <row r="56" spans="19:20" x14ac:dyDescent="0.25">
      <c r="S56" s="202">
        <v>2</v>
      </c>
      <c r="T56" s="180" t="str">
        <f>IF('JUNIOR 2'!L6="","",'JUNIOR 2'!L6)</f>
        <v/>
      </c>
    </row>
    <row r="57" spans="19:20" x14ac:dyDescent="0.25">
      <c r="S57" s="202">
        <v>3</v>
      </c>
      <c r="T57" s="180" t="str">
        <f>IF('JUNIOR 2'!L7="","",'JUNIOR 2'!L7)</f>
        <v/>
      </c>
    </row>
    <row r="58" spans="19:20" x14ac:dyDescent="0.25">
      <c r="S58" s="202">
        <v>4</v>
      </c>
      <c r="T58" s="180" t="str">
        <f>IF('JUNIOR 2'!L8="","",'JUNIOR 2'!L8)</f>
        <v/>
      </c>
    </row>
    <row r="59" spans="19:20" x14ac:dyDescent="0.25">
      <c r="S59" s="202">
        <v>5</v>
      </c>
      <c r="T59" s="180" t="str">
        <f>IF('JUNIOR 2'!L9="","",'JUNIOR 2'!L9)</f>
        <v/>
      </c>
    </row>
    <row r="60" spans="19:20" x14ac:dyDescent="0.25">
      <c r="S60" s="202">
        <v>6</v>
      </c>
      <c r="T60" s="180" t="str">
        <f>IF('JUNIOR 2'!L10="","",'JUNIOR 2'!L10)</f>
        <v/>
      </c>
    </row>
    <row r="61" spans="19:20" x14ac:dyDescent="0.25">
      <c r="S61" s="202">
        <v>7</v>
      </c>
      <c r="T61" s="180" t="str">
        <f>IF('JUNIOR 2'!L11="","",'JUNIOR 2'!L11)</f>
        <v/>
      </c>
    </row>
    <row r="62" spans="19:20" x14ac:dyDescent="0.25">
      <c r="S62" s="202">
        <v>8</v>
      </c>
      <c r="T62" s="180" t="str">
        <f>IF('JUNIOR 2'!L12="","",'JUNIOR 2'!L12)</f>
        <v/>
      </c>
    </row>
    <row r="63" spans="19:20" x14ac:dyDescent="0.25">
      <c r="S63" s="202">
        <v>9</v>
      </c>
      <c r="T63" s="180" t="str">
        <f>IF('JUNIOR 2'!L13="","",'JUNIOR 2'!L13)</f>
        <v/>
      </c>
    </row>
    <row r="64" spans="19:20" x14ac:dyDescent="0.25">
      <c r="S64" s="202">
        <v>10</v>
      </c>
      <c r="T64" s="180" t="str">
        <f>IF('JUNIOR 2'!L14="","",'JUNIOR 2'!L14)</f>
        <v/>
      </c>
    </row>
    <row r="65" spans="19:20" x14ac:dyDescent="0.25">
      <c r="S65" s="202">
        <v>11</v>
      </c>
      <c r="T65" s="180" t="str">
        <f>IF('JUNIOR 2'!L15="","",'JUNIOR 2'!L15)</f>
        <v/>
      </c>
    </row>
    <row r="66" spans="19:20" x14ac:dyDescent="0.25">
      <c r="S66" s="202">
        <v>12</v>
      </c>
      <c r="T66" s="180" t="str">
        <f>IF('JUNIOR 2'!L16="","",'JUNIOR 2'!L16)</f>
        <v/>
      </c>
    </row>
    <row r="67" spans="19:20" x14ac:dyDescent="0.25">
      <c r="S67" s="202">
        <v>13</v>
      </c>
      <c r="T67" s="180" t="str">
        <f>IF('JUNIOR 2'!L17="","",'JUNIOR 2'!L17)</f>
        <v/>
      </c>
    </row>
    <row r="68" spans="19:20" x14ac:dyDescent="0.25">
      <c r="S68" s="202">
        <v>14</v>
      </c>
      <c r="T68" s="180" t="str">
        <f>IF('JUNIOR 2'!L18="","",'JUNIOR 2'!L18)</f>
        <v/>
      </c>
    </row>
    <row r="69" spans="19:20" x14ac:dyDescent="0.25">
      <c r="S69" s="202">
        <v>15</v>
      </c>
      <c r="T69" s="180" t="str">
        <f>IF('JUNIOR 2'!L19="","",'JUNIOR 2'!L19)</f>
        <v/>
      </c>
    </row>
    <row r="70" spans="19:20" x14ac:dyDescent="0.25">
      <c r="S70" s="202">
        <v>16</v>
      </c>
      <c r="T70" s="180" t="str">
        <f>IF('JUNIOR 2'!L20="","",'JUNIOR 2'!L20)</f>
        <v/>
      </c>
    </row>
    <row r="71" spans="19:20" x14ac:dyDescent="0.25">
      <c r="S71" s="202">
        <v>17</v>
      </c>
      <c r="T71" s="180" t="str">
        <f>IF('JUNIOR 2'!L21="","",'JUNIOR 2'!L21)</f>
        <v/>
      </c>
    </row>
    <row r="72" spans="19:20" x14ac:dyDescent="0.25">
      <c r="S72" s="202">
        <v>18</v>
      </c>
      <c r="T72" s="180" t="str">
        <f>IF('JUNIOR 2'!L22="","",'JUNIOR 2'!L22)</f>
        <v/>
      </c>
    </row>
    <row r="73" spans="19:20" x14ac:dyDescent="0.25">
      <c r="S73" s="202">
        <v>19</v>
      </c>
      <c r="T73" s="180" t="str">
        <f>IF('JUNIOR 2'!L23="","",'JUNIOR 2'!L23)</f>
        <v/>
      </c>
    </row>
    <row r="74" spans="19:20" x14ac:dyDescent="0.25">
      <c r="S74" s="202">
        <v>20</v>
      </c>
      <c r="T74" s="180" t="str">
        <f>IF('JUNIOR 2'!L24="","",'JUNIOR 2'!L24)</f>
        <v/>
      </c>
    </row>
    <row r="75" spans="19:20" x14ac:dyDescent="0.25">
      <c r="S75" s="202">
        <v>21</v>
      </c>
      <c r="T75" s="180" t="str">
        <f>IF('JUNIOR 2'!L25="","",'JUNIOR 2'!L25)</f>
        <v/>
      </c>
    </row>
    <row r="76" spans="19:20" x14ac:dyDescent="0.25">
      <c r="S76" s="202">
        <v>22</v>
      </c>
      <c r="T76" s="180" t="str">
        <f>IF('JUNIOR 2'!L26="","",'JUNIOR 2'!L26)</f>
        <v/>
      </c>
    </row>
    <row r="77" spans="19:20" x14ac:dyDescent="0.25">
      <c r="S77" s="202">
        <v>23</v>
      </c>
      <c r="T77" s="180" t="str">
        <f>IF('JUNIOR 2'!L27="","",'JUNIOR 2'!L27)</f>
        <v/>
      </c>
    </row>
    <row r="78" spans="19:20" x14ac:dyDescent="0.25">
      <c r="S78" s="202">
        <v>24</v>
      </c>
      <c r="T78" s="180" t="str">
        <f>IF('JUNIOR 2'!L28="","",'JUNIOR 2'!L28)</f>
        <v/>
      </c>
    </row>
    <row r="79" spans="19:20" x14ac:dyDescent="0.25">
      <c r="S79" s="202">
        <v>25</v>
      </c>
      <c r="T79" s="180" t="str">
        <f>IF('JUNIOR 2'!L29="","",'JUNIOR 2'!L29)</f>
        <v/>
      </c>
    </row>
    <row r="80" spans="19:20" x14ac:dyDescent="0.25">
      <c r="S80" s="202">
        <v>26</v>
      </c>
      <c r="T80" s="180" t="str">
        <f>IF('JUNIOR 2'!L30="","",'JUNIOR 2'!L30)</f>
        <v/>
      </c>
    </row>
    <row r="81" spans="19:20" x14ac:dyDescent="0.25">
      <c r="S81" s="202">
        <v>27</v>
      </c>
      <c r="T81" s="180" t="str">
        <f>IF('JUNIOR 2'!L31="","",'JUNIOR 2'!L31)</f>
        <v/>
      </c>
    </row>
    <row r="82" spans="19:20" x14ac:dyDescent="0.25">
      <c r="S82" s="202">
        <v>28</v>
      </c>
      <c r="T82" s="180" t="str">
        <f>IF('JUNIOR 2'!L32="","",'JUNIOR 2'!L32)</f>
        <v/>
      </c>
    </row>
    <row r="83" spans="19:20" x14ac:dyDescent="0.25">
      <c r="S83" s="202">
        <v>29</v>
      </c>
      <c r="T83" s="180" t="str">
        <f>IF('JUNIOR 2'!L33="","",'JUNIOR 2'!L33)</f>
        <v/>
      </c>
    </row>
    <row r="84" spans="19:20" x14ac:dyDescent="0.25">
      <c r="S84" s="202">
        <v>30</v>
      </c>
      <c r="T84" s="180" t="str">
        <f>IF('JUNIOR 2'!L34="","",'JUNIOR 2'!L34)</f>
        <v/>
      </c>
    </row>
    <row r="85" spans="19:20" x14ac:dyDescent="0.25">
      <c r="S85" s="202">
        <v>31</v>
      </c>
      <c r="T85" s="180" t="str">
        <f>IF('JUNIOR 2'!L35="","",'JUNIOR 2'!L35)</f>
        <v/>
      </c>
    </row>
    <row r="86" spans="19:20" x14ac:dyDescent="0.25">
      <c r="S86" s="202">
        <v>32</v>
      </c>
      <c r="T86" s="180" t="str">
        <f>IF('JUNIOR 2'!L36="","",'JUNIOR 2'!L36)</f>
        <v/>
      </c>
    </row>
    <row r="87" spans="19:20" x14ac:dyDescent="0.25">
      <c r="S87" s="202">
        <v>33</v>
      </c>
      <c r="T87" s="180" t="str">
        <f>IF('JUNIOR 2'!L37="","",'JUNIOR 2'!L37)</f>
        <v/>
      </c>
    </row>
    <row r="88" spans="19:20" x14ac:dyDescent="0.25">
      <c r="S88" s="202">
        <v>34</v>
      </c>
      <c r="T88" s="180" t="str">
        <f>IF('JUNIOR 2'!L38="","",'JUNIOR 2'!L38)</f>
        <v/>
      </c>
    </row>
    <row r="89" spans="19:20" x14ac:dyDescent="0.25">
      <c r="S89" s="202">
        <v>35</v>
      </c>
      <c r="T89" s="180" t="str">
        <f>IF('JUNIOR 2'!L39="","",'JUNIOR 2'!L39)</f>
        <v/>
      </c>
    </row>
    <row r="90" spans="19:20" x14ac:dyDescent="0.25">
      <c r="S90" s="202">
        <v>36</v>
      </c>
      <c r="T90" s="180" t="str">
        <f>IF('JUNIOR 2'!L40="","",'JUNIOR 2'!L40)</f>
        <v/>
      </c>
    </row>
    <row r="91" spans="19:20" x14ac:dyDescent="0.25">
      <c r="S91" s="202">
        <v>37</v>
      </c>
      <c r="T91" s="180" t="str">
        <f>IF('JUNIOR 2'!L41="","",'JUNIOR 2'!L41)</f>
        <v/>
      </c>
    </row>
    <row r="92" spans="19:20" x14ac:dyDescent="0.25">
      <c r="S92" s="202">
        <v>38</v>
      </c>
      <c r="T92" s="180" t="str">
        <f>IF('JUNIOR 2'!L42="","",'JUNIOR 2'!L42)</f>
        <v/>
      </c>
    </row>
    <row r="93" spans="19:20" x14ac:dyDescent="0.25">
      <c r="S93" s="202">
        <v>39</v>
      </c>
      <c r="T93" s="180" t="str">
        <f>IF('JUNIOR 2'!L43="","",'JUNIOR 2'!L43)</f>
        <v/>
      </c>
    </row>
    <row r="94" spans="19:20" x14ac:dyDescent="0.25">
      <c r="S94" s="202">
        <v>40</v>
      </c>
      <c r="T94" s="180" t="str">
        <f>IF('JUNIOR 2'!L44="","",'JUNIOR 2'!L44)</f>
        <v/>
      </c>
    </row>
    <row r="95" spans="19:20" x14ac:dyDescent="0.25">
      <c r="S95" s="202">
        <v>41</v>
      </c>
      <c r="T95" s="180" t="str">
        <f>IF('JUNIOR 2'!L45="","",'JUNIOR 2'!L45)</f>
        <v/>
      </c>
    </row>
    <row r="96" spans="19:20" x14ac:dyDescent="0.25">
      <c r="S96" s="202">
        <v>42</v>
      </c>
      <c r="T96" s="180" t="str">
        <f>IF('JUNIOR 2'!L46="","",'JUNIOR 2'!L46)</f>
        <v/>
      </c>
    </row>
    <row r="97" spans="19:20" x14ac:dyDescent="0.25">
      <c r="S97" s="202">
        <v>43</v>
      </c>
      <c r="T97" s="180" t="str">
        <f>IF('JUNIOR 2'!L47="","",'JUNIOR 2'!L47)</f>
        <v/>
      </c>
    </row>
    <row r="98" spans="19:20" x14ac:dyDescent="0.25">
      <c r="S98" s="202">
        <v>44</v>
      </c>
      <c r="T98" s="180" t="str">
        <f>IF('JUNIOR 2'!L48="","",'JUNIOR 2'!L48)</f>
        <v/>
      </c>
    </row>
    <row r="99" spans="19:20" x14ac:dyDescent="0.25">
      <c r="S99" s="202">
        <v>45</v>
      </c>
      <c r="T99" s="180" t="str">
        <f>IF('JUNIOR 2'!L49="","",'JUNIOR 2'!L49)</f>
        <v/>
      </c>
    </row>
    <row r="100" spans="19:20" x14ac:dyDescent="0.25">
      <c r="S100" s="202">
        <v>46</v>
      </c>
      <c r="T100" s="180" t="str">
        <f>IF('JUNIOR 2'!L50="","",'JUNIOR 2'!L50)</f>
        <v/>
      </c>
    </row>
    <row r="101" spans="19:20" x14ac:dyDescent="0.25">
      <c r="S101" s="202">
        <v>47</v>
      </c>
      <c r="T101" s="180" t="str">
        <f>IF('JUNIOR 2'!L51="","",'JUNIOR 2'!L51)</f>
        <v/>
      </c>
    </row>
    <row r="102" spans="19:20" x14ac:dyDescent="0.25">
      <c r="S102" s="202">
        <v>48</v>
      </c>
      <c r="T102" s="180" t="str">
        <f>IF('JUNIOR 2'!L52="","",'JUNIOR 2'!L52)</f>
        <v/>
      </c>
    </row>
    <row r="103" spans="19:20" x14ac:dyDescent="0.25">
      <c r="S103" s="202">
        <v>49</v>
      </c>
      <c r="T103" s="180" t="str">
        <f>IF('JUNIOR 2'!L53="","",'JUNIOR 2'!L53)</f>
        <v/>
      </c>
    </row>
    <row r="104" spans="19:20" ht="15.75" thickBot="1" x14ac:dyDescent="0.3">
      <c r="S104" s="205">
        <v>50</v>
      </c>
      <c r="T104" s="206" t="str">
        <f>IF('JUNIOR 2'!L54="","",'JUNIOR 2'!L54)</f>
        <v/>
      </c>
    </row>
    <row r="105" spans="19:20" ht="15.75" thickTop="1" x14ac:dyDescent="0.25"/>
  </sheetData>
  <sheetProtection algorithmName="SHA-512" hashValue="PghCGlu05tBXuUcgsSKIcoYSZJ95K7oCueHxc3Oi+u9l1U0m7YIcSEkNSfKbeMmkWuxBq6u5Po3FgyHLW9Ca0A==" saltValue="vlHM6dWFuhlQlpFdbngbZA==" spinCount="100000" sheet="1" objects="1" scenarios="1" selectLockedCells="1"/>
  <mergeCells count="38">
    <mergeCell ref="Q33:R33"/>
    <mergeCell ref="D37:E46"/>
    <mergeCell ref="D22:E31"/>
    <mergeCell ref="A33:A34"/>
    <mergeCell ref="B33:B34"/>
    <mergeCell ref="C33:C34"/>
    <mergeCell ref="D33:D34"/>
    <mergeCell ref="E33:E34"/>
    <mergeCell ref="A22:C23"/>
    <mergeCell ref="B24:B26"/>
    <mergeCell ref="A37:C38"/>
    <mergeCell ref="B39:B41"/>
    <mergeCell ref="F33:F34"/>
    <mergeCell ref="G33:J33"/>
    <mergeCell ref="L33:P33"/>
    <mergeCell ref="Q3:R3"/>
    <mergeCell ref="D7:E16"/>
    <mergeCell ref="A18:A19"/>
    <mergeCell ref="B18:B19"/>
    <mergeCell ref="C18:C19"/>
    <mergeCell ref="D18:D19"/>
    <mergeCell ref="E18:E19"/>
    <mergeCell ref="F18:F19"/>
    <mergeCell ref="G18:J18"/>
    <mergeCell ref="L18:P18"/>
    <mergeCell ref="Q18:R18"/>
    <mergeCell ref="A7:C8"/>
    <mergeCell ref="B9:B11"/>
    <mergeCell ref="H1:J1"/>
    <mergeCell ref="M1:N1"/>
    <mergeCell ref="A3:A4"/>
    <mergeCell ref="B3:B4"/>
    <mergeCell ref="C3:C4"/>
    <mergeCell ref="D3:D4"/>
    <mergeCell ref="E3:E4"/>
    <mergeCell ref="F3:F4"/>
    <mergeCell ref="G3:J3"/>
    <mergeCell ref="L3:P3"/>
  </mergeCells>
  <conditionalFormatting sqref="B9:B11">
    <cfRule type="expression" dxfId="26" priority="42">
      <formula>IF($B$9=0,TRUE,FALSE)</formula>
    </cfRule>
  </conditionalFormatting>
  <conditionalFormatting sqref="B24:B26">
    <cfRule type="expression" dxfId="25" priority="41">
      <formula>IF($B$24=0,TRUE,FALSE)</formula>
    </cfRule>
  </conditionalFormatting>
  <conditionalFormatting sqref="B39:B41">
    <cfRule type="expression" dxfId="24" priority="40">
      <formula>IF($B$39=0,TRUE,FALSE)</formula>
    </cfRule>
  </conditionalFormatting>
  <conditionalFormatting sqref="C5">
    <cfRule type="expression" dxfId="23" priority="3">
      <formula>IF($C5="",IF( $G5 &lt;&gt;"",TRUE,fauxI),FALSE)</formula>
    </cfRule>
  </conditionalFormatting>
  <conditionalFormatting sqref="C20">
    <cfRule type="expression" dxfId="22" priority="2">
      <formula>IF($C20="",IF( $G20 &lt;&gt;"",TRUE,fauxI),FALSE)</formula>
    </cfRule>
  </conditionalFormatting>
  <conditionalFormatting sqref="C35">
    <cfRule type="expression" dxfId="21" priority="1">
      <formula>IF($C35="",IF( $G35 &lt;&gt;"",TRUE,fauxI),FALSE)</formula>
    </cfRule>
  </conditionalFormatting>
  <conditionalFormatting sqref="G5:J16">
    <cfRule type="expression" dxfId="20" priority="28">
      <formula>IF($Z5=1,TRUE,FALSE)</formula>
    </cfRule>
  </conditionalFormatting>
  <conditionalFormatting sqref="G20:J31">
    <cfRule type="expression" dxfId="19" priority="16">
      <formula>IF($Z20=1,TRUE,FALSE)</formula>
    </cfRule>
  </conditionalFormatting>
  <conditionalFormatting sqref="G35:J46">
    <cfRule type="expression" dxfId="18" priority="4">
      <formula>IF($Z35=1,TRUE,FALSE)</formula>
    </cfRule>
  </conditionalFormatting>
  <dataValidations count="3">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I5:I16 I20:I31 I35:I46" xr:uid="{00000000-0002-0000-0D00-000000000000}">
      <formula1>$M$2</formula1>
      <formula2>$N$2</formula2>
    </dataValidation>
    <dataValidation type="list" allowBlank="1" showErrorMessage="1" sqref="E5 E20 E35" xr:uid="{00000000-0002-0000-0D00-000001000000}">
      <formula1>"OUI,NON"</formula1>
      <formula2>0</formula2>
    </dataValidation>
    <dataValidation type="time" allowBlank="1" showInputMessage="1" showErrorMessage="1" error="Saisie non valide_x000a_Prestation comprise ente 2 et 3 mn_x000a_ Ecrire ex 00:02:45" prompt="Ecire ex 00:02:45" sqref="D5 D20 D35" xr:uid="{00000000-0002-0000-0D00-000002000000}">
      <formula1>0.00138888888888889</formula1>
      <formula2>0.00208333333333333</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C55"/>
  <sheetViews>
    <sheetView topLeftCell="O1" workbookViewId="0">
      <selection activeCell="C5" sqref="C5"/>
    </sheetView>
  </sheetViews>
  <sheetFormatPr baseColWidth="10" defaultColWidth="9.140625" defaultRowHeight="15" x14ac:dyDescent="0.25"/>
  <cols>
    <col min="1" max="1" width="10.7109375" customWidth="1"/>
    <col min="2" max="2" width="13.42578125" customWidth="1"/>
    <col min="3" max="3" width="24" customWidth="1"/>
    <col min="4" max="4" width="11.140625" customWidth="1"/>
    <col min="5" max="5" width="12.42578125" customWidth="1"/>
    <col min="6" max="6" width="5.42578125" customWidth="1"/>
    <col min="7" max="7" width="18.140625" customWidth="1"/>
    <col min="8" max="8" width="15.42578125" customWidth="1"/>
    <col min="9" max="9" width="18.28515625" customWidth="1"/>
    <col min="10" max="10" width="23.85546875" customWidth="1"/>
    <col min="11" max="11" width="3" customWidth="1"/>
    <col min="12" max="12" width="29.140625" customWidth="1"/>
    <col min="13" max="13" width="27.140625" customWidth="1"/>
    <col min="14" max="14" width="19" customWidth="1"/>
    <col min="15" max="15" width="18.5703125" customWidth="1"/>
    <col min="16" max="16" width="24.28515625" customWidth="1"/>
    <col min="17" max="17" width="33" customWidth="1"/>
    <col min="18" max="18" width="27.28515625" customWidth="1"/>
    <col min="19" max="19" width="10.85546875" hidden="1" customWidth="1"/>
    <col min="20" max="20" width="20.85546875" hidden="1" customWidth="1"/>
    <col min="21" max="23" width="10.85546875" hidden="1" customWidth="1"/>
    <col min="24" max="24" width="16.7109375" hidden="1" customWidth="1"/>
    <col min="25" max="25" width="17" hidden="1" customWidth="1"/>
    <col min="26" max="29" width="10.85546875" hidden="1" customWidth="1"/>
    <col min="30" max="1028" width="10.85546875" customWidth="1"/>
  </cols>
  <sheetData>
    <row r="1" spans="1:29" ht="29.25" thickTop="1" thickBot="1" x14ac:dyDescent="0.45">
      <c r="A1" s="370"/>
      <c r="B1" s="370"/>
      <c r="C1" s="370"/>
      <c r="D1" s="370"/>
      <c r="E1" s="370"/>
      <c r="F1" s="370"/>
      <c r="G1" s="370" t="s">
        <v>193</v>
      </c>
      <c r="H1" s="491" t="s">
        <v>242</v>
      </c>
      <c r="I1" s="491"/>
      <c r="J1" s="491"/>
      <c r="K1" s="370"/>
      <c r="L1" s="370"/>
      <c r="M1" s="492" t="s">
        <v>233</v>
      </c>
      <c r="N1" s="492"/>
      <c r="O1" s="370"/>
      <c r="P1" s="370"/>
      <c r="Q1" s="373"/>
      <c r="R1" s="373"/>
      <c r="U1" t="s">
        <v>330</v>
      </c>
    </row>
    <row r="2" spans="1:29" ht="33" thickBot="1" x14ac:dyDescent="0.45">
      <c r="A2" s="371">
        <f>COUNTA(C5,C20,C35)</f>
        <v>0</v>
      </c>
      <c r="B2" s="371"/>
      <c r="C2" s="371"/>
      <c r="D2" s="371"/>
      <c r="E2" s="371"/>
      <c r="F2" s="372"/>
      <c r="G2" s="371"/>
      <c r="H2" s="371"/>
      <c r="I2" s="371"/>
      <c r="J2" s="371"/>
      <c r="K2" s="370"/>
      <c r="L2" s="370"/>
      <c r="M2" s="368">
        <f>FEUIL1!I15</f>
        <v>39448</v>
      </c>
      <c r="N2" s="369">
        <f>FEUIL1!J15</f>
        <v>40543</v>
      </c>
      <c r="O2" s="370"/>
      <c r="P2" s="370"/>
      <c r="Q2" s="370"/>
      <c r="R2" s="370"/>
      <c r="T2" t="s">
        <v>322</v>
      </c>
      <c r="U2" t="s">
        <v>323</v>
      </c>
      <c r="V2" t="s">
        <v>324</v>
      </c>
      <c r="W2" s="350" t="s">
        <v>325</v>
      </c>
      <c r="X2" s="194" t="s">
        <v>326</v>
      </c>
      <c r="Z2" s="350" t="s">
        <v>319</v>
      </c>
      <c r="AA2" s="350" t="s">
        <v>320</v>
      </c>
    </row>
    <row r="3" spans="1:29" ht="15" customHeight="1" thickBot="1" x14ac:dyDescent="0.3">
      <c r="A3" s="413" t="s">
        <v>234</v>
      </c>
      <c r="B3" s="493" t="s">
        <v>205</v>
      </c>
      <c r="C3" s="494" t="s">
        <v>235</v>
      </c>
      <c r="D3" s="413" t="s">
        <v>211</v>
      </c>
      <c r="E3" s="413" t="s">
        <v>236</v>
      </c>
      <c r="F3" s="495"/>
      <c r="G3" s="493" t="s">
        <v>204</v>
      </c>
      <c r="H3" s="493"/>
      <c r="I3" s="493"/>
      <c r="J3" s="493"/>
      <c r="K3" s="67"/>
      <c r="L3" s="413" t="s">
        <v>237</v>
      </c>
      <c r="M3" s="413"/>
      <c r="N3" s="413"/>
      <c r="O3" s="413"/>
      <c r="P3" s="413"/>
      <c r="Q3" s="496" t="s">
        <v>220</v>
      </c>
      <c r="R3" s="496"/>
      <c r="AB3" t="s">
        <v>292</v>
      </c>
      <c r="AC3" s="224">
        <f>AB5+AB20+AB35</f>
        <v>0</v>
      </c>
    </row>
    <row r="4" spans="1:29" ht="33" thickTop="1" thickBot="1" x14ac:dyDescent="0.3">
      <c r="A4" s="413"/>
      <c r="B4" s="493"/>
      <c r="C4" s="494"/>
      <c r="D4" s="413"/>
      <c r="E4" s="413"/>
      <c r="F4" s="495"/>
      <c r="G4" s="244" t="s">
        <v>313</v>
      </c>
      <c r="H4" s="244" t="s">
        <v>314</v>
      </c>
      <c r="I4" s="164" t="s">
        <v>315</v>
      </c>
      <c r="J4" s="17" t="s">
        <v>206</v>
      </c>
      <c r="K4" s="124"/>
      <c r="L4" s="125" t="s">
        <v>35</v>
      </c>
      <c r="M4" s="126" t="s">
        <v>34</v>
      </c>
      <c r="N4" s="125" t="s">
        <v>206</v>
      </c>
      <c r="O4" s="125" t="s">
        <v>227</v>
      </c>
      <c r="P4" s="17" t="s">
        <v>228</v>
      </c>
      <c r="Q4" s="15" t="s">
        <v>212</v>
      </c>
      <c r="R4" s="195" t="s">
        <v>229</v>
      </c>
      <c r="S4" s="198"/>
      <c r="T4" s="199" t="s">
        <v>280</v>
      </c>
      <c r="U4" s="200"/>
      <c r="V4" s="200"/>
      <c r="W4" s="200"/>
      <c r="X4" s="201"/>
      <c r="Y4" s="208"/>
      <c r="Z4" s="351">
        <f>SUM(Z5:Z16)</f>
        <v>0</v>
      </c>
      <c r="AA4" s="180">
        <f>SUM(AA5:AA16)</f>
        <v>0</v>
      </c>
      <c r="AB4">
        <f>AA4</f>
        <v>0</v>
      </c>
      <c r="AC4" t="s">
        <v>293</v>
      </c>
    </row>
    <row r="5" spans="1:29" ht="21.75" customHeight="1" thickBot="1" x14ac:dyDescent="0.3">
      <c r="A5" s="73">
        <v>1</v>
      </c>
      <c r="B5" s="379" t="str">
        <f>CONCATENATE(PROPER($G$1),PROPER($H$1))</f>
        <v>Groupe Youth</v>
      </c>
      <c r="C5" s="243"/>
      <c r="D5" s="152"/>
      <c r="E5" s="153"/>
      <c r="F5" s="154">
        <v>1</v>
      </c>
      <c r="G5" s="313"/>
      <c r="H5" s="314"/>
      <c r="I5" s="320"/>
      <c r="J5" s="321"/>
      <c r="K5" s="132"/>
      <c r="L5" s="133"/>
      <c r="M5" s="134"/>
      <c r="N5" s="135"/>
      <c r="O5" s="135"/>
      <c r="P5" s="135"/>
      <c r="Q5" s="136"/>
      <c r="R5" s="137"/>
      <c r="S5" s="202">
        <v>1</v>
      </c>
      <c r="T5" s="203" t="str">
        <f>IF(YOUTH!R5="","",YOUTH!R5)</f>
        <v/>
      </c>
      <c r="U5" s="180" t="str">
        <f>IF(G5="","",LEFT(G5,3))</f>
        <v/>
      </c>
      <c r="V5" s="180" t="str">
        <f>IF(H5="","",LEFT(H5,2))</f>
        <v/>
      </c>
      <c r="W5" s="180" t="str">
        <f>IF(I5&gt;0,CONCATENATE(TEXT(I5,"aaaa"),TEXT(I5,"mm"),TEXT(I5,"jj")),"")</f>
        <v/>
      </c>
      <c r="X5" t="str">
        <f>IF(U5&lt;&gt;"",CONCATENATE(W5,"-",U5,"-",V5),"")</f>
        <v/>
      </c>
      <c r="Y5" s="209" t="str">
        <f>IFERROR(VLOOKUP($X5,$T$5:$X$55,1,FALSE),0)</f>
        <v/>
      </c>
      <c r="Z5" s="352">
        <f>IF(OR(Y5=0,Y5=""),0,1)</f>
        <v>0</v>
      </c>
      <c r="AA5" s="180">
        <f>IF(X5&lt;&gt;"",1,0)</f>
        <v>0</v>
      </c>
      <c r="AB5">
        <f>AB4-Z4</f>
        <v>0</v>
      </c>
      <c r="AC5" t="s">
        <v>321</v>
      </c>
    </row>
    <row r="6" spans="1:29" ht="20.25" customHeight="1" thickBot="1" x14ac:dyDescent="0.3">
      <c r="A6" s="138"/>
      <c r="B6" s="139"/>
      <c r="C6" s="143"/>
      <c r="D6" s="156" t="s">
        <v>238</v>
      </c>
      <c r="E6" s="157" t="s">
        <v>239</v>
      </c>
      <c r="F6" s="158">
        <v>2</v>
      </c>
      <c r="G6" s="315"/>
      <c r="H6" s="86"/>
      <c r="I6" s="336"/>
      <c r="J6" s="332"/>
      <c r="K6" s="132"/>
      <c r="L6" s="139"/>
      <c r="M6" s="139"/>
      <c r="N6" s="139"/>
      <c r="O6" s="139"/>
      <c r="P6" s="171"/>
      <c r="Q6" s="145"/>
      <c r="R6" s="197"/>
      <c r="S6" s="202">
        <v>2</v>
      </c>
      <c r="T6" s="180" t="str">
        <f>IF(YOUTH!R6="","",YOUTH!R6)</f>
        <v/>
      </c>
      <c r="U6" s="180" t="str">
        <f t="shared" ref="U6:U16" si="0">IF(G6="","",LEFT(G6,3))</f>
        <v/>
      </c>
      <c r="V6" s="180" t="str">
        <f t="shared" ref="V6:V16" si="1">IF(H6="","",LEFT(H6,2))</f>
        <v/>
      </c>
      <c r="W6" s="180" t="str">
        <f t="shared" ref="W6:W16" si="2">IF(I6&gt;0,CONCATENATE(TEXT(I6,"aaaa"),TEXT(I6,"mm"),TEXT(I6,"jj")),"")</f>
        <v/>
      </c>
      <c r="X6" s="204" t="str">
        <f t="shared" ref="X6:X16" si="3">IF(U6&lt;&gt;"",CONCATENATE(W6,"-",U6,"-",V6),"")</f>
        <v/>
      </c>
      <c r="Y6" s="209" t="str">
        <f t="shared" ref="Y6:Y16" si="4">IFERROR(VLOOKUP($X6,$T$5:$X$104,1,FALSE),0)</f>
        <v/>
      </c>
      <c r="Z6" s="352">
        <f t="shared" ref="Z6:Z16" si="5">IF(OR(Y6=0,Y6=""),0,1)</f>
        <v>0</v>
      </c>
      <c r="AA6" s="180">
        <f t="shared" ref="AA6:AA16" si="6">IF(X6&lt;&gt;"",1,0)</f>
        <v>0</v>
      </c>
    </row>
    <row r="7" spans="1:29" ht="15.75" customHeight="1" thickBot="1" x14ac:dyDescent="0.3">
      <c r="A7" s="499" t="s">
        <v>281</v>
      </c>
      <c r="B7" s="500"/>
      <c r="C7" s="501"/>
      <c r="D7" s="498" t="s">
        <v>240</v>
      </c>
      <c r="E7" s="498"/>
      <c r="F7" s="158">
        <v>3</v>
      </c>
      <c r="G7" s="315"/>
      <c r="H7" s="86"/>
      <c r="I7" s="303"/>
      <c r="J7" s="304"/>
      <c r="K7" s="132"/>
      <c r="L7" s="147"/>
      <c r="M7" s="147"/>
      <c r="N7" s="147"/>
      <c r="O7" s="147"/>
      <c r="P7" s="147"/>
      <c r="Q7" s="147"/>
      <c r="R7" s="139"/>
      <c r="S7" s="202">
        <v>3</v>
      </c>
      <c r="T7" s="180" t="str">
        <f>IF(YOUTH!R7="","",YOUTH!R7)</f>
        <v/>
      </c>
      <c r="U7" s="180" t="str">
        <f t="shared" si="0"/>
        <v/>
      </c>
      <c r="V7" s="180" t="str">
        <f t="shared" si="1"/>
        <v/>
      </c>
      <c r="W7" s="180" t="str">
        <f t="shared" si="2"/>
        <v/>
      </c>
      <c r="X7" s="204" t="str">
        <f t="shared" si="3"/>
        <v/>
      </c>
      <c r="Y7" s="209" t="str">
        <f t="shared" si="4"/>
        <v/>
      </c>
      <c r="Z7" s="352">
        <f t="shared" si="5"/>
        <v>0</v>
      </c>
      <c r="AA7" s="180">
        <f t="shared" si="6"/>
        <v>0</v>
      </c>
    </row>
    <row r="8" spans="1:29" ht="15.75" thickBot="1" x14ac:dyDescent="0.3">
      <c r="A8" s="500"/>
      <c r="B8" s="500"/>
      <c r="C8" s="501"/>
      <c r="D8" s="498"/>
      <c r="E8" s="498"/>
      <c r="F8" s="158">
        <v>4</v>
      </c>
      <c r="G8" s="322"/>
      <c r="H8" s="317"/>
      <c r="I8" s="326"/>
      <c r="J8" s="327"/>
      <c r="K8" s="132"/>
      <c r="L8" s="147"/>
      <c r="M8" s="147"/>
      <c r="N8" s="147"/>
      <c r="O8" s="147"/>
      <c r="P8" s="147"/>
      <c r="Q8" s="147"/>
      <c r="R8" s="139"/>
      <c r="S8" s="202">
        <v>4</v>
      </c>
      <c r="T8" s="180" t="str">
        <f>IF(YOUTH!R8="","",YOUTH!R8)</f>
        <v/>
      </c>
      <c r="U8" s="180" t="str">
        <f t="shared" si="0"/>
        <v/>
      </c>
      <c r="V8" s="180" t="str">
        <f t="shared" si="1"/>
        <v/>
      </c>
      <c r="W8" s="180" t="str">
        <f t="shared" si="2"/>
        <v/>
      </c>
      <c r="X8" s="204" t="str">
        <f t="shared" si="3"/>
        <v/>
      </c>
      <c r="Y8" s="209" t="str">
        <f t="shared" si="4"/>
        <v/>
      </c>
      <c r="Z8" s="352">
        <f t="shared" si="5"/>
        <v>0</v>
      </c>
      <c r="AA8" s="180">
        <f t="shared" si="6"/>
        <v>0</v>
      </c>
    </row>
    <row r="9" spans="1:29" ht="15.75" customHeight="1" thickBot="1" x14ac:dyDescent="0.3">
      <c r="A9" s="148"/>
      <c r="B9" s="502">
        <f>Z4</f>
        <v>0</v>
      </c>
      <c r="C9" s="160"/>
      <c r="D9" s="498"/>
      <c r="E9" s="498"/>
      <c r="F9" s="158">
        <v>5</v>
      </c>
      <c r="G9" s="322"/>
      <c r="H9" s="317"/>
      <c r="I9" s="337"/>
      <c r="J9" s="338"/>
      <c r="K9" s="132"/>
      <c r="L9" s="147"/>
      <c r="M9" s="147"/>
      <c r="N9" s="147"/>
      <c r="O9" s="147"/>
      <c r="P9" s="147"/>
      <c r="Q9" s="147"/>
      <c r="R9" s="139"/>
      <c r="S9" s="202">
        <v>5</v>
      </c>
      <c r="T9" s="180" t="str">
        <f>IF(YOUTH!R9="","",YOUTH!R9)</f>
        <v/>
      </c>
      <c r="U9" s="180" t="str">
        <f t="shared" si="0"/>
        <v/>
      </c>
      <c r="V9" s="180" t="str">
        <f t="shared" si="1"/>
        <v/>
      </c>
      <c r="W9" s="180" t="str">
        <f t="shared" si="2"/>
        <v/>
      </c>
      <c r="X9" s="204" t="str">
        <f t="shared" si="3"/>
        <v/>
      </c>
      <c r="Y9" s="209" t="str">
        <f t="shared" si="4"/>
        <v/>
      </c>
      <c r="Z9" s="352">
        <f t="shared" si="5"/>
        <v>0</v>
      </c>
      <c r="AA9" s="180">
        <f t="shared" si="6"/>
        <v>0</v>
      </c>
    </row>
    <row r="10" spans="1:29" ht="15.75" customHeight="1" thickBot="1" x14ac:dyDescent="0.3">
      <c r="A10" s="148"/>
      <c r="B10" s="502"/>
      <c r="C10" s="160"/>
      <c r="D10" s="498"/>
      <c r="E10" s="498"/>
      <c r="F10" s="158">
        <v>6</v>
      </c>
      <c r="G10" s="322"/>
      <c r="H10" s="317"/>
      <c r="I10" s="301"/>
      <c r="J10" s="302"/>
      <c r="K10" s="132"/>
      <c r="L10" s="147"/>
      <c r="M10" s="147"/>
      <c r="N10" s="147"/>
      <c r="O10" s="147"/>
      <c r="P10" s="147"/>
      <c r="Q10" s="139"/>
      <c r="R10" s="139"/>
      <c r="S10" s="202">
        <v>6</v>
      </c>
      <c r="T10" s="180" t="str">
        <f>IF(YOUTH!R10="","",YOUTH!R10)</f>
        <v/>
      </c>
      <c r="U10" s="180" t="str">
        <f t="shared" si="0"/>
        <v/>
      </c>
      <c r="V10" s="180" t="str">
        <f t="shared" si="1"/>
        <v/>
      </c>
      <c r="W10" s="180" t="str">
        <f t="shared" si="2"/>
        <v/>
      </c>
      <c r="X10" s="204" t="str">
        <f t="shared" si="3"/>
        <v/>
      </c>
      <c r="Y10" s="209" t="str">
        <f t="shared" si="4"/>
        <v/>
      </c>
      <c r="Z10" s="352">
        <f t="shared" si="5"/>
        <v>0</v>
      </c>
      <c r="AA10" s="180">
        <f t="shared" si="6"/>
        <v>0</v>
      </c>
    </row>
    <row r="11" spans="1:29" ht="15.75" customHeight="1" thickBot="1" x14ac:dyDescent="0.3">
      <c r="A11" s="148"/>
      <c r="B11" s="502"/>
      <c r="C11" s="160"/>
      <c r="D11" s="498"/>
      <c r="E11" s="498"/>
      <c r="F11" s="158">
        <v>7</v>
      </c>
      <c r="G11" s="322"/>
      <c r="H11" s="317"/>
      <c r="I11" s="301"/>
      <c r="J11" s="302"/>
      <c r="K11" s="132"/>
      <c r="L11" s="149"/>
      <c r="M11" s="149"/>
      <c r="N11" s="149"/>
      <c r="O11" s="149"/>
      <c r="P11" s="149"/>
      <c r="Q11" s="139"/>
      <c r="R11" s="139"/>
      <c r="S11" s="202">
        <v>7</v>
      </c>
      <c r="T11" s="180" t="str">
        <f>IF(YOUTH!R11="","",YOUTH!R11)</f>
        <v/>
      </c>
      <c r="U11" s="180" t="str">
        <f t="shared" si="0"/>
        <v/>
      </c>
      <c r="V11" s="180" t="str">
        <f t="shared" si="1"/>
        <v/>
      </c>
      <c r="W11" s="180" t="str">
        <f t="shared" si="2"/>
        <v/>
      </c>
      <c r="X11" s="204" t="str">
        <f t="shared" si="3"/>
        <v/>
      </c>
      <c r="Y11" s="209" t="str">
        <f t="shared" si="4"/>
        <v/>
      </c>
      <c r="Z11" s="352">
        <f t="shared" si="5"/>
        <v>0</v>
      </c>
      <c r="AA11" s="180">
        <f t="shared" si="6"/>
        <v>0</v>
      </c>
    </row>
    <row r="12" spans="1:29" ht="16.5" thickBot="1" x14ac:dyDescent="0.3">
      <c r="A12" s="148"/>
      <c r="B12" s="149"/>
      <c r="C12" s="160"/>
      <c r="D12" s="498"/>
      <c r="E12" s="498"/>
      <c r="F12" s="158">
        <v>8</v>
      </c>
      <c r="G12" s="322"/>
      <c r="H12" s="317"/>
      <c r="I12" s="301"/>
      <c r="J12" s="302"/>
      <c r="K12" s="132"/>
      <c r="L12" s="149"/>
      <c r="M12" s="149"/>
      <c r="N12" s="149"/>
      <c r="O12" s="149"/>
      <c r="P12" s="149"/>
      <c r="Q12" s="139"/>
      <c r="R12" s="139"/>
      <c r="S12" s="202">
        <v>8</v>
      </c>
      <c r="T12" s="180" t="str">
        <f>IF(YOUTH!R12="","",YOUTH!R12)</f>
        <v/>
      </c>
      <c r="U12" s="180" t="str">
        <f t="shared" si="0"/>
        <v/>
      </c>
      <c r="V12" s="180" t="str">
        <f t="shared" si="1"/>
        <v/>
      </c>
      <c r="W12" s="180" t="str">
        <f t="shared" si="2"/>
        <v/>
      </c>
      <c r="X12" s="204" t="str">
        <f t="shared" si="3"/>
        <v/>
      </c>
      <c r="Y12" s="209" t="str">
        <f t="shared" si="4"/>
        <v/>
      </c>
      <c r="Z12" s="352">
        <f t="shared" si="5"/>
        <v>0</v>
      </c>
      <c r="AA12" s="180">
        <f t="shared" si="6"/>
        <v>0</v>
      </c>
    </row>
    <row r="13" spans="1:29" ht="15.75" thickBot="1" x14ac:dyDescent="0.3">
      <c r="A13" s="148"/>
      <c r="B13" s="149"/>
      <c r="C13" s="160"/>
      <c r="D13" s="498"/>
      <c r="E13" s="498"/>
      <c r="F13" s="158">
        <v>9</v>
      </c>
      <c r="G13" s="316"/>
      <c r="H13" s="317"/>
      <c r="I13" s="326"/>
      <c r="J13" s="327"/>
      <c r="K13" s="132"/>
      <c r="L13" s="149"/>
      <c r="M13" s="149"/>
      <c r="N13" s="149"/>
      <c r="O13" s="149"/>
      <c r="P13" s="149"/>
      <c r="Q13" s="139"/>
      <c r="R13" s="139"/>
      <c r="S13" s="202">
        <v>9</v>
      </c>
      <c r="T13" s="180" t="str">
        <f>IF(YOUTH!R13="","",YOUTH!R13)</f>
        <v/>
      </c>
      <c r="U13" s="180" t="str">
        <f t="shared" si="0"/>
        <v/>
      </c>
      <c r="V13" s="180" t="str">
        <f t="shared" si="1"/>
        <v/>
      </c>
      <c r="W13" s="180" t="str">
        <f t="shared" si="2"/>
        <v/>
      </c>
      <c r="X13" s="204" t="str">
        <f t="shared" si="3"/>
        <v/>
      </c>
      <c r="Y13" s="209" t="str">
        <f t="shared" si="4"/>
        <v/>
      </c>
      <c r="Z13" s="352">
        <f t="shared" si="5"/>
        <v>0</v>
      </c>
      <c r="AA13" s="180">
        <f t="shared" si="6"/>
        <v>0</v>
      </c>
    </row>
    <row r="14" spans="1:29" ht="15.75" thickBot="1" x14ac:dyDescent="0.3">
      <c r="A14" s="148"/>
      <c r="B14" s="149"/>
      <c r="C14" s="160"/>
      <c r="D14" s="498"/>
      <c r="E14" s="498"/>
      <c r="F14" s="158">
        <v>10</v>
      </c>
      <c r="G14" s="316"/>
      <c r="H14" s="317"/>
      <c r="I14" s="326"/>
      <c r="J14" s="327"/>
      <c r="K14" s="132"/>
      <c r="L14" s="149"/>
      <c r="M14" s="149"/>
      <c r="N14" s="149"/>
      <c r="O14" s="149"/>
      <c r="P14" s="149"/>
      <c r="Q14" s="139"/>
      <c r="R14" s="139"/>
      <c r="S14" s="202">
        <v>10</v>
      </c>
      <c r="T14" s="180" t="str">
        <f>IF(YOUTH!R14="","",YOUTH!R14)</f>
        <v/>
      </c>
      <c r="U14" s="180" t="str">
        <f t="shared" si="0"/>
        <v/>
      </c>
      <c r="V14" s="180" t="str">
        <f t="shared" si="1"/>
        <v/>
      </c>
      <c r="W14" s="180" t="str">
        <f t="shared" si="2"/>
        <v/>
      </c>
      <c r="X14" s="204" t="str">
        <f t="shared" si="3"/>
        <v/>
      </c>
      <c r="Y14" s="209" t="str">
        <f t="shared" si="4"/>
        <v/>
      </c>
      <c r="Z14" s="352">
        <f t="shared" si="5"/>
        <v>0</v>
      </c>
      <c r="AA14" s="180">
        <f t="shared" si="6"/>
        <v>0</v>
      </c>
    </row>
    <row r="15" spans="1:29" ht="15.75" thickBot="1" x14ac:dyDescent="0.3">
      <c r="A15" s="148"/>
      <c r="B15" s="149"/>
      <c r="C15" s="160"/>
      <c r="D15" s="498"/>
      <c r="E15" s="498"/>
      <c r="F15" s="158">
        <v>11</v>
      </c>
      <c r="G15" s="316"/>
      <c r="H15" s="317"/>
      <c r="I15" s="326"/>
      <c r="J15" s="327"/>
      <c r="K15" s="132"/>
      <c r="L15" s="149"/>
      <c r="M15" s="149"/>
      <c r="N15" s="149"/>
      <c r="O15" s="149"/>
      <c r="P15" s="149"/>
      <c r="Q15" s="139"/>
      <c r="R15" s="139"/>
      <c r="S15" s="202">
        <v>11</v>
      </c>
      <c r="T15" s="180" t="str">
        <f>IF(YOUTH!R15="","",YOUTH!R15)</f>
        <v/>
      </c>
      <c r="U15" s="180" t="str">
        <f t="shared" si="0"/>
        <v/>
      </c>
      <c r="V15" s="180" t="str">
        <f t="shared" si="1"/>
        <v/>
      </c>
      <c r="W15" s="180" t="str">
        <f t="shared" si="2"/>
        <v/>
      </c>
      <c r="X15" s="204" t="str">
        <f t="shared" si="3"/>
        <v/>
      </c>
      <c r="Y15" s="209" t="str">
        <f t="shared" si="4"/>
        <v/>
      </c>
      <c r="Z15" s="352">
        <f t="shared" si="5"/>
        <v>0</v>
      </c>
      <c r="AA15" s="180">
        <f t="shared" si="6"/>
        <v>0</v>
      </c>
    </row>
    <row r="16" spans="1:29" ht="15.75" thickBot="1" x14ac:dyDescent="0.3">
      <c r="A16" s="148"/>
      <c r="B16" s="149"/>
      <c r="C16" s="160"/>
      <c r="D16" s="498"/>
      <c r="E16" s="498"/>
      <c r="F16" s="161">
        <v>12</v>
      </c>
      <c r="G16" s="174"/>
      <c r="H16" s="328"/>
      <c r="I16" s="329"/>
      <c r="J16" s="330"/>
      <c r="K16" s="132"/>
      <c r="L16" s="149"/>
      <c r="M16" s="149"/>
      <c r="N16" s="149"/>
      <c r="O16" s="149"/>
      <c r="P16" s="149"/>
      <c r="Q16" s="149"/>
      <c r="R16" s="149"/>
      <c r="S16" s="202">
        <v>12</v>
      </c>
      <c r="T16" s="180" t="str">
        <f>IF(YOUTH!R16="","",YOUTH!R16)</f>
        <v/>
      </c>
      <c r="U16" s="180" t="str">
        <f t="shared" si="0"/>
        <v/>
      </c>
      <c r="V16" s="180" t="str">
        <f t="shared" si="1"/>
        <v/>
      </c>
      <c r="W16" s="180" t="str">
        <f t="shared" si="2"/>
        <v/>
      </c>
      <c r="X16" s="204" t="str">
        <f t="shared" si="3"/>
        <v/>
      </c>
      <c r="Y16" s="210" t="str">
        <f t="shared" si="4"/>
        <v/>
      </c>
      <c r="Z16" s="219">
        <f t="shared" si="5"/>
        <v>0</v>
      </c>
      <c r="AA16" s="180">
        <f t="shared" si="6"/>
        <v>0</v>
      </c>
    </row>
    <row r="17" spans="1:29" ht="16.5" thickTop="1" thickBot="1" x14ac:dyDescent="0.3">
      <c r="A17" s="377"/>
      <c r="B17" s="375"/>
      <c r="C17" s="380"/>
      <c r="D17" s="380"/>
      <c r="E17" s="380"/>
      <c r="F17" s="380"/>
      <c r="G17" s="380"/>
      <c r="H17" s="380"/>
      <c r="I17" s="380"/>
      <c r="J17" s="381"/>
      <c r="K17" s="376"/>
      <c r="L17" s="375"/>
      <c r="M17" s="375"/>
      <c r="N17" s="375"/>
      <c r="O17" s="375"/>
      <c r="P17" s="375"/>
      <c r="Q17" s="375"/>
      <c r="R17" s="375"/>
      <c r="S17" s="202">
        <v>13</v>
      </c>
      <c r="T17" s="180" t="str">
        <f>IF(YOUTH!R17="","",YOUTH!R17)</f>
        <v/>
      </c>
      <c r="U17" s="346"/>
      <c r="V17" s="346" t="str">
        <f>IF('JUNIOR 1'!D16="","",'JUNIOR 1'!D16)</f>
        <v/>
      </c>
      <c r="W17" s="346" t="str">
        <f>IF('JUNIOR 1'!E16="","",'JUNIOR 1'!E16)</f>
        <v/>
      </c>
      <c r="X17" s="347"/>
      <c r="Y17" s="214"/>
      <c r="Z17" s="215"/>
    </row>
    <row r="18" spans="1:29" ht="15" customHeight="1" thickBot="1" x14ac:dyDescent="0.3">
      <c r="A18" s="413" t="s">
        <v>234</v>
      </c>
      <c r="B18" s="493" t="s">
        <v>205</v>
      </c>
      <c r="C18" s="494" t="s">
        <v>235</v>
      </c>
      <c r="D18" s="504" t="s">
        <v>211</v>
      </c>
      <c r="E18" s="504" t="s">
        <v>236</v>
      </c>
      <c r="F18" s="505"/>
      <c r="G18" s="506" t="s">
        <v>204</v>
      </c>
      <c r="H18" s="506"/>
      <c r="I18" s="506"/>
      <c r="J18" s="506"/>
      <c r="K18" s="67"/>
      <c r="L18" s="413" t="s">
        <v>237</v>
      </c>
      <c r="M18" s="413"/>
      <c r="N18" s="413"/>
      <c r="O18" s="413"/>
      <c r="P18" s="413"/>
      <c r="Q18" s="496" t="s">
        <v>220</v>
      </c>
      <c r="R18" s="497"/>
      <c r="S18" s="202">
        <v>14</v>
      </c>
      <c r="T18" s="180" t="str">
        <f>IF(YOUTH!R18="","",YOUTH!R18)</f>
        <v/>
      </c>
      <c r="U18" s="346"/>
      <c r="V18" s="346" t="str">
        <f>IF('JUNIOR 1'!D17="","",'JUNIOR 1'!D17)</f>
        <v/>
      </c>
      <c r="W18" s="346" t="str">
        <f>IF('JUNIOR 1'!E17="","",'JUNIOR 1'!E17)</f>
        <v/>
      </c>
      <c r="X18" s="348"/>
      <c r="Y18" s="216"/>
      <c r="Z18" s="217"/>
    </row>
    <row r="19" spans="1:29" ht="30" customHeight="1" thickBot="1" x14ac:dyDescent="0.3">
      <c r="A19" s="413"/>
      <c r="B19" s="493"/>
      <c r="C19" s="494"/>
      <c r="D19" s="504"/>
      <c r="E19" s="504"/>
      <c r="F19" s="505"/>
      <c r="G19" s="66" t="s">
        <v>313</v>
      </c>
      <c r="H19" s="66" t="s">
        <v>314</v>
      </c>
      <c r="I19" s="164" t="s">
        <v>315</v>
      </c>
      <c r="J19" s="162" t="s">
        <v>206</v>
      </c>
      <c r="K19" s="124"/>
      <c r="L19" s="125" t="s">
        <v>35</v>
      </c>
      <c r="M19" s="126" t="s">
        <v>34</v>
      </c>
      <c r="N19" s="125" t="s">
        <v>206</v>
      </c>
      <c r="O19" s="125" t="s">
        <v>227</v>
      </c>
      <c r="P19" s="17" t="s">
        <v>228</v>
      </c>
      <c r="Q19" s="15" t="s">
        <v>212</v>
      </c>
      <c r="R19" s="195" t="s">
        <v>229</v>
      </c>
      <c r="S19" s="202">
        <v>15</v>
      </c>
      <c r="T19" s="180" t="str">
        <f>IF(YOUTH!R19="","",YOUTH!R19)</f>
        <v/>
      </c>
      <c r="U19" s="346"/>
      <c r="V19" s="346" t="str">
        <f>IF('JUNIOR 1'!D18="","",'JUNIOR 1'!D18)</f>
        <v/>
      </c>
      <c r="W19" s="346" t="str">
        <f>IF('JUNIOR 1'!E18="","",'JUNIOR 1'!E18)</f>
        <v/>
      </c>
      <c r="X19" s="349"/>
      <c r="Y19" s="211"/>
      <c r="Z19" s="212">
        <f>SUM(Z20:Z31)</f>
        <v>0</v>
      </c>
      <c r="AA19" s="180">
        <f>SUM(AA20:AA31)</f>
        <v>0</v>
      </c>
      <c r="AB19">
        <f>AA19</f>
        <v>0</v>
      </c>
      <c r="AC19" t="s">
        <v>293</v>
      </c>
    </row>
    <row r="20" spans="1:29" ht="21.75" customHeight="1" thickBot="1" x14ac:dyDescent="0.3">
      <c r="A20" s="73">
        <v>2</v>
      </c>
      <c r="B20" s="379" t="str">
        <f>CONCATENATE(PROPER($G$1),PROPER($H$1))</f>
        <v>Groupe Youth</v>
      </c>
      <c r="C20" s="243"/>
      <c r="D20" s="152"/>
      <c r="E20" s="153"/>
      <c r="F20" s="154">
        <v>1</v>
      </c>
      <c r="G20" s="128"/>
      <c r="H20" s="129"/>
      <c r="I20" s="130"/>
      <c r="J20" s="131"/>
      <c r="K20" s="132"/>
      <c r="L20" s="133"/>
      <c r="M20" s="134"/>
      <c r="N20" s="135"/>
      <c r="O20" s="135"/>
      <c r="P20" s="135"/>
      <c r="Q20" s="136"/>
      <c r="R20" s="196"/>
      <c r="S20" s="202">
        <v>16</v>
      </c>
      <c r="T20" s="180" t="str">
        <f>IF(YOUTH!R20="","",YOUTH!R20)</f>
        <v/>
      </c>
      <c r="U20" s="180" t="str">
        <f t="shared" ref="U20:U31" si="7">IF(G20="","",LEFT(G20,3))</f>
        <v/>
      </c>
      <c r="V20" s="180" t="str">
        <f>IF(H20="","",LEFT(H20,2))</f>
        <v/>
      </c>
      <c r="W20" s="180" t="str">
        <f>IF(I20&gt;0,CONCATENATE(TEXT(I20,"aaaa"),TEXT(I20,"mm"),TEXT(I20,"jj")),"")</f>
        <v/>
      </c>
      <c r="X20" s="204" t="str">
        <f>IF(U20&lt;&gt;"",CONCATENATE(W20,"-",U20,"-",V20),"")</f>
        <v/>
      </c>
      <c r="Y20" s="209" t="str">
        <f>IFERROR(VLOOKUP($X20,$T$5:$X$104,1,FALSE),0)</f>
        <v/>
      </c>
      <c r="Z20" s="204">
        <f>IF(OR(Y20=0,Y20=""),0,1)</f>
        <v>0</v>
      </c>
      <c r="AA20" s="180">
        <f>IF(X20&lt;&gt;"",1,0)</f>
        <v>0</v>
      </c>
      <c r="AB20">
        <f>AB19-Z19</f>
        <v>0</v>
      </c>
      <c r="AC20" t="s">
        <v>321</v>
      </c>
    </row>
    <row r="21" spans="1:29" ht="20.25" customHeight="1" thickBot="1" x14ac:dyDescent="0.3">
      <c r="A21" s="138"/>
      <c r="B21" s="139"/>
      <c r="C21" s="143"/>
      <c r="D21" s="156" t="s">
        <v>238</v>
      </c>
      <c r="E21" s="157" t="s">
        <v>239</v>
      </c>
      <c r="F21" s="158">
        <v>2</v>
      </c>
      <c r="G21" s="128"/>
      <c r="H21" s="129"/>
      <c r="I21" s="130"/>
      <c r="J21" s="131"/>
      <c r="K21" s="132"/>
      <c r="L21" s="139"/>
      <c r="M21" s="139"/>
      <c r="N21" s="139"/>
      <c r="O21" s="139"/>
      <c r="P21" s="171"/>
      <c r="Q21" s="145"/>
      <c r="R21" s="197"/>
      <c r="S21" s="202">
        <v>17</v>
      </c>
      <c r="T21" s="180" t="str">
        <f>IF(YOUTH!R21="","",YOUTH!R21)</f>
        <v/>
      </c>
      <c r="U21" s="180" t="str">
        <f t="shared" si="7"/>
        <v/>
      </c>
      <c r="V21" s="180" t="str">
        <f>IF(H21="","",LEFT(H21,2))</f>
        <v/>
      </c>
      <c r="W21" s="180" t="str">
        <f>IF(I21&gt;0,CONCATENATE(TEXT(I21,"aaaa"),TEXT(I21,"mm"),TEXT(I21,"jj")),"")</f>
        <v/>
      </c>
      <c r="X21" s="204" t="str">
        <f>IF(U21&lt;&gt;"",CONCATENATE(W21,"-",U21,"-",V21),"")</f>
        <v/>
      </c>
      <c r="Y21" s="209" t="str">
        <f>IFERROR(VLOOKUP($X21,$T$5:$X$104,1,FALSE),0)</f>
        <v/>
      </c>
      <c r="Z21" s="204">
        <f>IF(OR(Y21=0,Y21=""),0,1)</f>
        <v>0</v>
      </c>
      <c r="AA21" s="180">
        <f t="shared" ref="AA21:AA31" si="8">IF(X21&lt;&gt;"",1,0)</f>
        <v>0</v>
      </c>
    </row>
    <row r="22" spans="1:29" ht="15.75" customHeight="1" thickBot="1" x14ac:dyDescent="0.3">
      <c r="A22" s="499" t="s">
        <v>281</v>
      </c>
      <c r="B22" s="500"/>
      <c r="C22" s="501"/>
      <c r="D22" s="498" t="s">
        <v>240</v>
      </c>
      <c r="E22" s="498"/>
      <c r="F22" s="158">
        <v>3</v>
      </c>
      <c r="G22" s="128"/>
      <c r="H22" s="129"/>
      <c r="I22" s="130"/>
      <c r="J22" s="131"/>
      <c r="K22" s="132"/>
      <c r="L22" s="147"/>
      <c r="M22" s="147"/>
      <c r="N22" s="147"/>
      <c r="O22" s="147"/>
      <c r="P22" s="147"/>
      <c r="Q22" s="147"/>
      <c r="R22" s="132"/>
      <c r="S22" s="202">
        <v>18</v>
      </c>
      <c r="T22" s="180" t="str">
        <f>IF(YOUTH!R22="","",YOUTH!R22)</f>
        <v/>
      </c>
      <c r="U22" s="180" t="str">
        <f t="shared" si="7"/>
        <v/>
      </c>
      <c r="V22" s="180" t="str">
        <f t="shared" ref="V22:V31" si="9">IF(H22="","",LEFT(H22,2))</f>
        <v/>
      </c>
      <c r="W22" s="180" t="str">
        <f t="shared" ref="W22:W31" si="10">IF(I22&gt;0,CONCATENATE(TEXT(I22,"aaaa"),TEXT(I22,"mm"),TEXT(I22,"jj")),"")</f>
        <v/>
      </c>
      <c r="X22" s="204" t="str">
        <f t="shared" ref="X22:X31" si="11">IF(U22&lt;&gt;"",CONCATENATE(W22,"-",U22,"-",V22),"")</f>
        <v/>
      </c>
      <c r="Y22" s="209" t="str">
        <f t="shared" ref="Y22:Y31" si="12">IFERROR(VLOOKUP($X22,$T$5:$X$104,1,FALSE),0)</f>
        <v/>
      </c>
      <c r="Z22" s="204">
        <f t="shared" ref="Z22:Z31" si="13">IF(OR(Y22=0,Y22=""),0,1)</f>
        <v>0</v>
      </c>
      <c r="AA22" s="180">
        <f t="shared" si="8"/>
        <v>0</v>
      </c>
    </row>
    <row r="23" spans="1:29" ht="15.75" thickBot="1" x14ac:dyDescent="0.3">
      <c r="A23" s="500"/>
      <c r="B23" s="500"/>
      <c r="C23" s="501"/>
      <c r="D23" s="498"/>
      <c r="E23" s="498"/>
      <c r="F23" s="158">
        <v>4</v>
      </c>
      <c r="G23" s="128"/>
      <c r="H23" s="129"/>
      <c r="I23" s="130"/>
      <c r="J23" s="131"/>
      <c r="K23" s="132"/>
      <c r="L23" s="147"/>
      <c r="M23" s="147"/>
      <c r="N23" s="147"/>
      <c r="O23" s="147"/>
      <c r="P23" s="147"/>
      <c r="Q23" s="147"/>
      <c r="R23" s="139"/>
      <c r="S23" s="202">
        <v>19</v>
      </c>
      <c r="T23" s="180" t="str">
        <f>IF(YOUTH!R23="","",YOUTH!R23)</f>
        <v/>
      </c>
      <c r="U23" s="180" t="str">
        <f t="shared" si="7"/>
        <v/>
      </c>
      <c r="V23" s="180" t="str">
        <f t="shared" si="9"/>
        <v/>
      </c>
      <c r="W23" s="180" t="str">
        <f t="shared" si="10"/>
        <v/>
      </c>
      <c r="X23" s="204" t="str">
        <f t="shared" si="11"/>
        <v/>
      </c>
      <c r="Y23" s="209" t="str">
        <f t="shared" si="12"/>
        <v/>
      </c>
      <c r="Z23" s="204">
        <f t="shared" si="13"/>
        <v>0</v>
      </c>
      <c r="AA23" s="180">
        <f t="shared" si="8"/>
        <v>0</v>
      </c>
    </row>
    <row r="24" spans="1:29" ht="15.75" customHeight="1" thickBot="1" x14ac:dyDescent="0.3">
      <c r="A24" s="148"/>
      <c r="B24" s="502">
        <f>Z19</f>
        <v>0</v>
      </c>
      <c r="C24" s="160"/>
      <c r="D24" s="498"/>
      <c r="E24" s="498"/>
      <c r="F24" s="158">
        <v>5</v>
      </c>
      <c r="G24" s="128"/>
      <c r="H24" s="129"/>
      <c r="I24" s="130"/>
      <c r="J24" s="131"/>
      <c r="K24" s="132"/>
      <c r="L24" s="147"/>
      <c r="M24" s="147"/>
      <c r="N24" s="147"/>
      <c r="O24" s="147"/>
      <c r="P24" s="147"/>
      <c r="Q24" s="147"/>
      <c r="R24" s="139"/>
      <c r="S24" s="202">
        <v>20</v>
      </c>
      <c r="T24" s="180" t="str">
        <f>IF(YOUTH!R24="","",YOUTH!R24)</f>
        <v/>
      </c>
      <c r="U24" s="180" t="str">
        <f t="shared" si="7"/>
        <v/>
      </c>
      <c r="V24" s="180" t="str">
        <f t="shared" si="9"/>
        <v/>
      </c>
      <c r="W24" s="180" t="str">
        <f t="shared" si="10"/>
        <v/>
      </c>
      <c r="X24" s="204" t="str">
        <f t="shared" si="11"/>
        <v/>
      </c>
      <c r="Y24" s="209" t="str">
        <f t="shared" si="12"/>
        <v/>
      </c>
      <c r="Z24" s="204">
        <f t="shared" si="13"/>
        <v>0</v>
      </c>
      <c r="AA24" s="180">
        <f t="shared" si="8"/>
        <v>0</v>
      </c>
    </row>
    <row r="25" spans="1:29" ht="15.75" customHeight="1" thickBot="1" x14ac:dyDescent="0.3">
      <c r="A25" s="148"/>
      <c r="B25" s="502"/>
      <c r="C25" s="160"/>
      <c r="D25" s="498"/>
      <c r="E25" s="498"/>
      <c r="F25" s="158">
        <v>6</v>
      </c>
      <c r="G25" s="128"/>
      <c r="H25" s="129"/>
      <c r="I25" s="130"/>
      <c r="J25" s="131"/>
      <c r="K25" s="132"/>
      <c r="L25" s="147"/>
      <c r="M25" s="147"/>
      <c r="N25" s="147"/>
      <c r="O25" s="147"/>
      <c r="P25" s="147"/>
      <c r="Q25" s="147"/>
      <c r="R25" s="139"/>
      <c r="S25" s="202">
        <v>21</v>
      </c>
      <c r="T25" s="180" t="str">
        <f>IF(YOUTH!R25="","",YOUTH!R25)</f>
        <v/>
      </c>
      <c r="U25" s="180" t="str">
        <f t="shared" si="7"/>
        <v/>
      </c>
      <c r="V25" s="180" t="str">
        <f t="shared" si="9"/>
        <v/>
      </c>
      <c r="W25" s="180" t="str">
        <f t="shared" si="10"/>
        <v/>
      </c>
      <c r="X25" s="204" t="str">
        <f t="shared" si="11"/>
        <v/>
      </c>
      <c r="Y25" s="209" t="str">
        <f t="shared" si="12"/>
        <v/>
      </c>
      <c r="Z25" s="204">
        <f t="shared" si="13"/>
        <v>0</v>
      </c>
      <c r="AA25" s="180">
        <f t="shared" si="8"/>
        <v>0</v>
      </c>
    </row>
    <row r="26" spans="1:29" ht="15.75" customHeight="1" thickBot="1" x14ac:dyDescent="0.3">
      <c r="A26" s="148"/>
      <c r="B26" s="502"/>
      <c r="C26" s="160"/>
      <c r="D26" s="498"/>
      <c r="E26" s="498"/>
      <c r="F26" s="158">
        <v>7</v>
      </c>
      <c r="G26" s="128"/>
      <c r="H26" s="129"/>
      <c r="I26" s="130"/>
      <c r="J26" s="131"/>
      <c r="K26" s="132"/>
      <c r="L26" s="149"/>
      <c r="M26" s="149"/>
      <c r="N26" s="149"/>
      <c r="O26" s="149"/>
      <c r="P26" s="149"/>
      <c r="Q26" s="139"/>
      <c r="R26" s="139"/>
      <c r="S26" s="202">
        <v>22</v>
      </c>
      <c r="T26" s="180" t="str">
        <f>IF(YOUTH!R26="","",YOUTH!R26)</f>
        <v/>
      </c>
      <c r="U26" s="180" t="str">
        <f t="shared" si="7"/>
        <v/>
      </c>
      <c r="V26" s="180" t="str">
        <f t="shared" si="9"/>
        <v/>
      </c>
      <c r="W26" s="180" t="str">
        <f t="shared" si="10"/>
        <v/>
      </c>
      <c r="X26" s="204" t="str">
        <f t="shared" si="11"/>
        <v/>
      </c>
      <c r="Y26" s="209" t="str">
        <f t="shared" si="12"/>
        <v/>
      </c>
      <c r="Z26" s="204">
        <f t="shared" si="13"/>
        <v>0</v>
      </c>
      <c r="AA26" s="180">
        <f t="shared" si="8"/>
        <v>0</v>
      </c>
    </row>
    <row r="27" spans="1:29" ht="15.75" thickBot="1" x14ac:dyDescent="0.3">
      <c r="A27" s="148"/>
      <c r="B27" s="149"/>
      <c r="C27" s="160"/>
      <c r="D27" s="498"/>
      <c r="E27" s="498"/>
      <c r="F27" s="158">
        <v>8</v>
      </c>
      <c r="G27" s="128"/>
      <c r="H27" s="129"/>
      <c r="I27" s="130"/>
      <c r="J27" s="131"/>
      <c r="K27" s="132"/>
      <c r="L27" s="149"/>
      <c r="M27" s="149"/>
      <c r="N27" s="149"/>
      <c r="O27" s="149"/>
      <c r="P27" s="149"/>
      <c r="Q27" s="139"/>
      <c r="R27" s="139"/>
      <c r="S27" s="202">
        <v>23</v>
      </c>
      <c r="T27" s="180" t="str">
        <f>IF(YOUTH!R27="","",YOUTH!R27)</f>
        <v/>
      </c>
      <c r="U27" s="180" t="str">
        <f t="shared" si="7"/>
        <v/>
      </c>
      <c r="V27" s="180" t="str">
        <f t="shared" si="9"/>
        <v/>
      </c>
      <c r="W27" s="180" t="str">
        <f t="shared" si="10"/>
        <v/>
      </c>
      <c r="X27" s="204" t="str">
        <f t="shared" si="11"/>
        <v/>
      </c>
      <c r="Y27" s="209" t="str">
        <f t="shared" si="12"/>
        <v/>
      </c>
      <c r="Z27" s="204">
        <f t="shared" si="13"/>
        <v>0</v>
      </c>
      <c r="AA27" s="180">
        <f t="shared" si="8"/>
        <v>0</v>
      </c>
    </row>
    <row r="28" spans="1:29" ht="15.75" thickBot="1" x14ac:dyDescent="0.3">
      <c r="A28" s="148"/>
      <c r="B28" s="149"/>
      <c r="C28" s="160"/>
      <c r="D28" s="498"/>
      <c r="E28" s="498"/>
      <c r="F28" s="158">
        <v>9</v>
      </c>
      <c r="G28" s="128"/>
      <c r="H28" s="129"/>
      <c r="I28" s="130"/>
      <c r="J28" s="131"/>
      <c r="K28" s="132"/>
      <c r="L28" s="149"/>
      <c r="M28" s="149"/>
      <c r="N28" s="149"/>
      <c r="O28" s="149"/>
      <c r="P28" s="149"/>
      <c r="Q28" s="139"/>
      <c r="R28" s="139"/>
      <c r="S28" s="202">
        <v>24</v>
      </c>
      <c r="T28" s="180" t="str">
        <f>IF(YOUTH!R28="","",YOUTH!R28)</f>
        <v/>
      </c>
      <c r="U28" s="180" t="str">
        <f t="shared" si="7"/>
        <v/>
      </c>
      <c r="V28" s="180" t="str">
        <f t="shared" si="9"/>
        <v/>
      </c>
      <c r="W28" s="180" t="str">
        <f t="shared" si="10"/>
        <v/>
      </c>
      <c r="X28" s="204" t="str">
        <f t="shared" si="11"/>
        <v/>
      </c>
      <c r="Y28" s="209" t="str">
        <f t="shared" si="12"/>
        <v/>
      </c>
      <c r="Z28" s="204">
        <f t="shared" si="13"/>
        <v>0</v>
      </c>
      <c r="AA28" s="180">
        <f t="shared" si="8"/>
        <v>0</v>
      </c>
    </row>
    <row r="29" spans="1:29" ht="15.75" thickBot="1" x14ac:dyDescent="0.3">
      <c r="A29" s="148"/>
      <c r="B29" s="149"/>
      <c r="C29" s="160"/>
      <c r="D29" s="498"/>
      <c r="E29" s="498"/>
      <c r="F29" s="158">
        <v>10</v>
      </c>
      <c r="G29" s="128"/>
      <c r="H29" s="129"/>
      <c r="I29" s="130"/>
      <c r="J29" s="131"/>
      <c r="K29" s="132"/>
      <c r="L29" s="149"/>
      <c r="M29" s="149"/>
      <c r="N29" s="149"/>
      <c r="O29" s="149"/>
      <c r="P29" s="149"/>
      <c r="Q29" s="139"/>
      <c r="R29" s="139"/>
      <c r="S29" s="202">
        <v>25</v>
      </c>
      <c r="T29" s="180" t="str">
        <f>IF(YOUTH!R29="","",YOUTH!R29)</f>
        <v/>
      </c>
      <c r="U29" s="180" t="str">
        <f t="shared" si="7"/>
        <v/>
      </c>
      <c r="V29" s="180" t="str">
        <f t="shared" si="9"/>
        <v/>
      </c>
      <c r="W29" s="180" t="str">
        <f t="shared" si="10"/>
        <v/>
      </c>
      <c r="X29" s="204" t="str">
        <f t="shared" si="11"/>
        <v/>
      </c>
      <c r="Y29" s="209" t="str">
        <f t="shared" si="12"/>
        <v/>
      </c>
      <c r="Z29" s="204">
        <f t="shared" si="13"/>
        <v>0</v>
      </c>
      <c r="AA29" s="180">
        <f t="shared" si="8"/>
        <v>0</v>
      </c>
    </row>
    <row r="30" spans="1:29" ht="15.75" thickBot="1" x14ac:dyDescent="0.3">
      <c r="A30" s="148"/>
      <c r="B30" s="149"/>
      <c r="C30" s="160"/>
      <c r="D30" s="498"/>
      <c r="E30" s="498"/>
      <c r="F30" s="158">
        <v>11</v>
      </c>
      <c r="G30" s="128"/>
      <c r="H30" s="129"/>
      <c r="I30" s="130"/>
      <c r="J30" s="131"/>
      <c r="K30" s="132"/>
      <c r="L30" s="149"/>
      <c r="M30" s="149"/>
      <c r="N30" s="149"/>
      <c r="O30" s="149"/>
      <c r="P30" s="149"/>
      <c r="Q30" s="139"/>
      <c r="R30" s="139"/>
      <c r="S30" s="202">
        <v>26</v>
      </c>
      <c r="T30" s="180" t="str">
        <f>IF(YOUTH!R30="","",YOUTH!R30)</f>
        <v/>
      </c>
      <c r="U30" s="180" t="str">
        <f t="shared" si="7"/>
        <v/>
      </c>
      <c r="V30" s="180" t="str">
        <f t="shared" si="9"/>
        <v/>
      </c>
      <c r="W30" s="180" t="str">
        <f t="shared" si="10"/>
        <v/>
      </c>
      <c r="X30" s="204" t="str">
        <f t="shared" si="11"/>
        <v/>
      </c>
      <c r="Y30" s="209" t="str">
        <f t="shared" si="12"/>
        <v/>
      </c>
      <c r="Z30" s="204">
        <f t="shared" si="13"/>
        <v>0</v>
      </c>
      <c r="AA30" s="180">
        <f t="shared" si="8"/>
        <v>0</v>
      </c>
    </row>
    <row r="31" spans="1:29" ht="15.75" thickBot="1" x14ac:dyDescent="0.3">
      <c r="A31" s="148"/>
      <c r="B31" s="149"/>
      <c r="C31" s="160"/>
      <c r="D31" s="498"/>
      <c r="E31" s="498"/>
      <c r="F31" s="161">
        <v>12</v>
      </c>
      <c r="G31" s="128"/>
      <c r="H31" s="129"/>
      <c r="I31" s="130"/>
      <c r="J31" s="131"/>
      <c r="K31" s="132"/>
      <c r="L31" s="149"/>
      <c r="M31" s="149"/>
      <c r="N31" s="149"/>
      <c r="O31" s="149"/>
      <c r="P31" s="149"/>
      <c r="Q31" s="139"/>
      <c r="R31" s="139"/>
      <c r="S31" s="202">
        <v>27</v>
      </c>
      <c r="T31" s="180" t="str">
        <f>IF(YOUTH!R31="","",YOUTH!R31)</f>
        <v/>
      </c>
      <c r="U31" s="180" t="str">
        <f t="shared" si="7"/>
        <v/>
      </c>
      <c r="V31" s="180" t="str">
        <f t="shared" si="9"/>
        <v/>
      </c>
      <c r="W31" s="180" t="str">
        <f t="shared" si="10"/>
        <v/>
      </c>
      <c r="X31" s="204" t="str">
        <f t="shared" si="11"/>
        <v/>
      </c>
      <c r="Y31" s="205" t="str">
        <f t="shared" si="12"/>
        <v/>
      </c>
      <c r="Z31" s="207">
        <f t="shared" si="13"/>
        <v>0</v>
      </c>
      <c r="AA31" s="180">
        <f t="shared" si="8"/>
        <v>0</v>
      </c>
    </row>
    <row r="32" spans="1:29" ht="15.75" thickBot="1" x14ac:dyDescent="0.3">
      <c r="A32" s="377"/>
      <c r="B32" s="375"/>
      <c r="C32" s="380"/>
      <c r="D32" s="380"/>
      <c r="E32" s="380"/>
      <c r="F32" s="380"/>
      <c r="G32" s="380"/>
      <c r="H32" s="380"/>
      <c r="I32" s="380"/>
      <c r="J32" s="381"/>
      <c r="K32" s="376"/>
      <c r="L32" s="375"/>
      <c r="M32" s="375"/>
      <c r="N32" s="375"/>
      <c r="O32" s="375"/>
      <c r="P32" s="375"/>
      <c r="Q32" s="375"/>
      <c r="R32" s="375"/>
      <c r="S32" s="202">
        <v>28</v>
      </c>
      <c r="T32" s="180" t="str">
        <f>IF(YOUTH!R32="","",YOUTH!R32)</f>
        <v/>
      </c>
      <c r="U32" s="346"/>
      <c r="V32" s="346"/>
      <c r="W32" s="346"/>
      <c r="X32" s="347"/>
      <c r="Y32" s="218"/>
    </row>
    <row r="33" spans="1:29" ht="15" customHeight="1" thickBot="1" x14ac:dyDescent="0.3">
      <c r="A33" s="413" t="s">
        <v>234</v>
      </c>
      <c r="B33" s="493" t="s">
        <v>205</v>
      </c>
      <c r="C33" s="494" t="s">
        <v>235</v>
      </c>
      <c r="D33" s="504" t="s">
        <v>211</v>
      </c>
      <c r="E33" s="504" t="s">
        <v>236</v>
      </c>
      <c r="F33" s="505"/>
      <c r="G33" s="506" t="s">
        <v>204</v>
      </c>
      <c r="H33" s="506"/>
      <c r="I33" s="506"/>
      <c r="J33" s="506"/>
      <c r="K33" s="67"/>
      <c r="L33" s="413" t="s">
        <v>237</v>
      </c>
      <c r="M33" s="413"/>
      <c r="N33" s="413"/>
      <c r="O33" s="413"/>
      <c r="P33" s="413"/>
      <c r="Q33" s="496" t="s">
        <v>220</v>
      </c>
      <c r="R33" s="497"/>
      <c r="S33" s="202">
        <v>29</v>
      </c>
      <c r="T33" s="180" t="str">
        <f>IF(YOUTH!R33="","",YOUTH!R33)</f>
        <v/>
      </c>
      <c r="U33" s="346"/>
      <c r="V33" s="346" t="str">
        <f>IF('JUNIOR 1'!D32="","",'JUNIOR 1'!D32)</f>
        <v/>
      </c>
      <c r="W33" s="346" t="str">
        <f>IF('JUNIOR 1'!E32="","",'JUNIOR 1'!E32)</f>
        <v/>
      </c>
      <c r="X33" s="348"/>
      <c r="Y33" s="218"/>
    </row>
    <row r="34" spans="1:29" ht="30" customHeight="1" thickTop="1" thickBot="1" x14ac:dyDescent="0.3">
      <c r="A34" s="413"/>
      <c r="B34" s="493"/>
      <c r="C34" s="494"/>
      <c r="D34" s="504"/>
      <c r="E34" s="504"/>
      <c r="F34" s="505"/>
      <c r="G34" s="66" t="s">
        <v>313</v>
      </c>
      <c r="H34" s="66" t="s">
        <v>314</v>
      </c>
      <c r="I34" s="164" t="s">
        <v>315</v>
      </c>
      <c r="J34" s="162" t="s">
        <v>206</v>
      </c>
      <c r="K34" s="124"/>
      <c r="L34" s="125" t="s">
        <v>35</v>
      </c>
      <c r="M34" s="126" t="s">
        <v>34</v>
      </c>
      <c r="N34" s="125" t="s">
        <v>206</v>
      </c>
      <c r="O34" s="125" t="s">
        <v>227</v>
      </c>
      <c r="P34" s="17" t="s">
        <v>228</v>
      </c>
      <c r="Q34" s="15" t="s">
        <v>212</v>
      </c>
      <c r="R34" s="195" t="s">
        <v>229</v>
      </c>
      <c r="S34" s="202">
        <v>30</v>
      </c>
      <c r="T34" s="180" t="str">
        <f>IF(YOUTH!R34="","",YOUTH!R34)</f>
        <v/>
      </c>
      <c r="U34" s="346"/>
      <c r="V34" s="346" t="str">
        <f>IF('JUNIOR 1'!D33="","",'JUNIOR 1'!D33)</f>
        <v/>
      </c>
      <c r="W34" s="346" t="str">
        <f>IF('JUNIOR 1'!E33="","",'JUNIOR 1'!E33)</f>
        <v/>
      </c>
      <c r="X34" s="349"/>
      <c r="Y34" s="198"/>
      <c r="Z34" s="201">
        <f>SUM(Z35:Z46)</f>
        <v>0</v>
      </c>
      <c r="AA34" s="180">
        <f>SUM(AA35:AA46)</f>
        <v>0</v>
      </c>
      <c r="AB34">
        <f>COUNTA(G35:G46)</f>
        <v>0</v>
      </c>
      <c r="AC34" t="s">
        <v>293</v>
      </c>
    </row>
    <row r="35" spans="1:29" ht="21.75" customHeight="1" thickBot="1" x14ac:dyDescent="0.3">
      <c r="A35" s="73">
        <v>3</v>
      </c>
      <c r="B35" s="379" t="str">
        <f>CONCATENATE(PROPER($G$1),PROPER($H$1))</f>
        <v>Groupe Youth</v>
      </c>
      <c r="C35" s="243"/>
      <c r="D35" s="153"/>
      <c r="E35" s="153"/>
      <c r="F35" s="154">
        <v>1</v>
      </c>
      <c r="G35" s="128"/>
      <c r="H35" s="129"/>
      <c r="I35" s="130"/>
      <c r="J35" s="131"/>
      <c r="K35" s="132"/>
      <c r="L35" s="133"/>
      <c r="M35" s="134"/>
      <c r="N35" s="135"/>
      <c r="O35" s="135"/>
      <c r="P35" s="135"/>
      <c r="Q35" s="136"/>
      <c r="R35" s="196"/>
      <c r="S35" s="202">
        <v>31</v>
      </c>
      <c r="T35" s="180" t="str">
        <f>IF(YOUTH!R35="","",YOUTH!R35)</f>
        <v/>
      </c>
      <c r="U35" s="180" t="str">
        <f t="shared" ref="U35:U46" si="14">IF(G35="","",LEFT(G35,3))</f>
        <v/>
      </c>
      <c r="V35" s="180" t="str">
        <f>IF('JUNIOR 1'!D34="","",'JUNIOR 1'!D34)</f>
        <v/>
      </c>
      <c r="W35" s="180" t="str">
        <f>IF('JUNIOR 1'!E34="","",'JUNIOR 1'!E34)</f>
        <v/>
      </c>
      <c r="X35" s="204" t="str">
        <f t="shared" ref="X35:X46" si="15">LEFT(J35,15)</f>
        <v/>
      </c>
      <c r="Y35" s="209" t="str">
        <f>IFERROR(VLOOKUP($X35,$T$5:$X$104,1,FALSE),0)</f>
        <v/>
      </c>
      <c r="Z35" s="204">
        <f>IF(OR(Y35=0,Y35=""),0,1)</f>
        <v>0</v>
      </c>
      <c r="AA35" s="180">
        <f>IF(X35&lt;&gt;"",1,0)</f>
        <v>0</v>
      </c>
      <c r="AB35">
        <f>AB34-Z34</f>
        <v>0</v>
      </c>
      <c r="AC35" t="s">
        <v>294</v>
      </c>
    </row>
    <row r="36" spans="1:29" ht="20.25" customHeight="1" thickBot="1" x14ac:dyDescent="0.3">
      <c r="A36" s="138"/>
      <c r="B36" s="139"/>
      <c r="C36" s="143"/>
      <c r="D36" s="156" t="s">
        <v>238</v>
      </c>
      <c r="E36" s="157" t="s">
        <v>239</v>
      </c>
      <c r="F36" s="158">
        <v>2</v>
      </c>
      <c r="G36" s="128"/>
      <c r="H36" s="129"/>
      <c r="I36" s="130"/>
      <c r="J36" s="131"/>
      <c r="K36" s="132"/>
      <c r="L36" s="139"/>
      <c r="M36" s="139"/>
      <c r="N36" s="139"/>
      <c r="O36" s="139"/>
      <c r="P36" s="171"/>
      <c r="Q36" s="145"/>
      <c r="R36" s="197"/>
      <c r="S36" s="202">
        <v>32</v>
      </c>
      <c r="T36" s="180" t="str">
        <f>IF(YOUTH!R36="","",YOUTH!R36)</f>
        <v/>
      </c>
      <c r="U36" s="180" t="str">
        <f t="shared" si="14"/>
        <v/>
      </c>
      <c r="V36" s="180" t="str">
        <f>IF('JUNIOR 1'!D35="","",'JUNIOR 1'!D35)</f>
        <v/>
      </c>
      <c r="W36" s="180" t="str">
        <f>IF('JUNIOR 1'!E35="","",'JUNIOR 1'!E35)</f>
        <v/>
      </c>
      <c r="X36" s="204" t="str">
        <f t="shared" si="15"/>
        <v/>
      </c>
      <c r="Y36" s="209" t="str">
        <f>IFERROR(VLOOKUP($X36,$T$5:$X$104,1,FALSE),0)</f>
        <v/>
      </c>
      <c r="Z36" s="204">
        <f>IF(OR(Y36=0,Y36=""),0,1)</f>
        <v>0</v>
      </c>
      <c r="AA36" s="180">
        <f t="shared" ref="AA36:AA46" si="16">IF(X36&lt;&gt;"",1,0)</f>
        <v>0</v>
      </c>
    </row>
    <row r="37" spans="1:29" ht="15.75" customHeight="1" thickBot="1" x14ac:dyDescent="0.3">
      <c r="A37" s="499" t="s">
        <v>281</v>
      </c>
      <c r="B37" s="500"/>
      <c r="C37" s="501"/>
      <c r="D37" s="498" t="s">
        <v>240</v>
      </c>
      <c r="E37" s="498"/>
      <c r="F37" s="158">
        <v>3</v>
      </c>
      <c r="G37" s="128"/>
      <c r="H37" s="129"/>
      <c r="I37" s="130"/>
      <c r="J37" s="131"/>
      <c r="K37" s="132"/>
      <c r="L37" s="147"/>
      <c r="M37" s="147"/>
      <c r="N37" s="147"/>
      <c r="O37" s="147"/>
      <c r="P37" s="147"/>
      <c r="Q37" s="147"/>
      <c r="R37" s="147"/>
      <c r="S37" s="202">
        <v>33</v>
      </c>
      <c r="T37" s="180" t="str">
        <f>IF(YOUTH!R37="","",YOUTH!R37)</f>
        <v/>
      </c>
      <c r="U37" s="180" t="str">
        <f t="shared" si="14"/>
        <v/>
      </c>
      <c r="V37" s="180" t="str">
        <f>IF('JUNIOR 1'!D36="","",'JUNIOR 1'!D36)</f>
        <v/>
      </c>
      <c r="W37" s="180" t="str">
        <f>IF('JUNIOR 1'!E36="","",'JUNIOR 1'!E36)</f>
        <v/>
      </c>
      <c r="X37" s="204" t="str">
        <f t="shared" si="15"/>
        <v/>
      </c>
      <c r="Y37" s="209" t="str">
        <f t="shared" ref="Y37:Y46" si="17">IFERROR(VLOOKUP($X37,$T$5:$X$104,1,FALSE),0)</f>
        <v/>
      </c>
      <c r="Z37" s="204">
        <f t="shared" ref="Z37:Z46" si="18">IF(OR(Y37=0,Y37=""),0,1)</f>
        <v>0</v>
      </c>
      <c r="AA37" s="180">
        <f t="shared" si="16"/>
        <v>0</v>
      </c>
    </row>
    <row r="38" spans="1:29" ht="15.75" thickBot="1" x14ac:dyDescent="0.3">
      <c r="A38" s="500"/>
      <c r="B38" s="500"/>
      <c r="C38" s="501"/>
      <c r="D38" s="498"/>
      <c r="E38" s="498"/>
      <c r="F38" s="158">
        <v>4</v>
      </c>
      <c r="G38" s="128"/>
      <c r="H38" s="129"/>
      <c r="I38" s="130"/>
      <c r="J38" s="131"/>
      <c r="K38" s="132"/>
      <c r="L38" s="147"/>
      <c r="M38" s="147"/>
      <c r="N38" s="147"/>
      <c r="O38" s="147"/>
      <c r="P38" s="147"/>
      <c r="Q38" s="147"/>
      <c r="R38" s="147"/>
      <c r="S38" s="202">
        <v>34</v>
      </c>
      <c r="T38" s="180" t="str">
        <f>IF(YOUTH!R38="","",YOUTH!R38)</f>
        <v/>
      </c>
      <c r="U38" s="180" t="str">
        <f t="shared" si="14"/>
        <v/>
      </c>
      <c r="V38" s="180" t="str">
        <f>IF('JUNIOR 1'!D37="","",'JUNIOR 1'!D37)</f>
        <v/>
      </c>
      <c r="W38" s="180" t="str">
        <f>IF('JUNIOR 1'!E37="","",'JUNIOR 1'!E37)</f>
        <v/>
      </c>
      <c r="X38" s="204" t="str">
        <f t="shared" si="15"/>
        <v/>
      </c>
      <c r="Y38" s="209" t="str">
        <f t="shared" si="17"/>
        <v/>
      </c>
      <c r="Z38" s="204">
        <f t="shared" si="18"/>
        <v>0</v>
      </c>
      <c r="AA38" s="180">
        <f t="shared" si="16"/>
        <v>0</v>
      </c>
    </row>
    <row r="39" spans="1:29" ht="15.75" customHeight="1" thickBot="1" x14ac:dyDescent="0.3">
      <c r="A39" s="148"/>
      <c r="B39" s="502">
        <f>Z34</f>
        <v>0</v>
      </c>
      <c r="C39" s="160"/>
      <c r="D39" s="498"/>
      <c r="E39" s="498"/>
      <c r="F39" s="158">
        <v>5</v>
      </c>
      <c r="G39" s="128"/>
      <c r="H39" s="129"/>
      <c r="I39" s="130"/>
      <c r="J39" s="131"/>
      <c r="K39" s="132"/>
      <c r="L39" s="147"/>
      <c r="M39" s="147"/>
      <c r="N39" s="147"/>
      <c r="O39" s="147"/>
      <c r="P39" s="147"/>
      <c r="Q39" s="147"/>
      <c r="R39" s="147"/>
      <c r="S39" s="202">
        <v>35</v>
      </c>
      <c r="T39" s="180" t="str">
        <f>IF(YOUTH!R39="","",YOUTH!R39)</f>
        <v/>
      </c>
      <c r="U39" s="180" t="str">
        <f t="shared" si="14"/>
        <v/>
      </c>
      <c r="V39" s="180" t="str">
        <f>IF('JUNIOR 1'!D38="","",'JUNIOR 1'!D38)</f>
        <v/>
      </c>
      <c r="W39" s="180" t="str">
        <f>IF('JUNIOR 1'!E38="","",'JUNIOR 1'!E38)</f>
        <v/>
      </c>
      <c r="X39" s="204" t="str">
        <f t="shared" si="15"/>
        <v/>
      </c>
      <c r="Y39" s="209" t="str">
        <f t="shared" si="17"/>
        <v/>
      </c>
      <c r="Z39" s="204">
        <f t="shared" si="18"/>
        <v>0</v>
      </c>
      <c r="AA39" s="180">
        <f t="shared" si="16"/>
        <v>0</v>
      </c>
    </row>
    <row r="40" spans="1:29" ht="15.75" customHeight="1" thickBot="1" x14ac:dyDescent="0.3">
      <c r="A40" s="148"/>
      <c r="B40" s="502"/>
      <c r="C40" s="160"/>
      <c r="D40" s="498"/>
      <c r="E40" s="498"/>
      <c r="F40" s="158">
        <v>6</v>
      </c>
      <c r="G40" s="128"/>
      <c r="H40" s="129"/>
      <c r="I40" s="130"/>
      <c r="J40" s="131"/>
      <c r="K40" s="132"/>
      <c r="L40" s="147"/>
      <c r="M40" s="147"/>
      <c r="N40" s="147"/>
      <c r="O40" s="147"/>
      <c r="P40" s="147"/>
      <c r="Q40" s="147"/>
      <c r="R40" s="147"/>
      <c r="S40" s="202">
        <v>36</v>
      </c>
      <c r="T40" s="180" t="str">
        <f>IF(YOUTH!R40="","",YOUTH!R40)</f>
        <v/>
      </c>
      <c r="U40" s="180" t="str">
        <f t="shared" si="14"/>
        <v/>
      </c>
      <c r="V40" s="180" t="str">
        <f>IF('JUNIOR 1'!D39="","",'JUNIOR 1'!D39)</f>
        <v/>
      </c>
      <c r="W40" s="180" t="str">
        <f>IF('JUNIOR 1'!E39="","",'JUNIOR 1'!E39)</f>
        <v/>
      </c>
      <c r="X40" s="204" t="str">
        <f t="shared" si="15"/>
        <v/>
      </c>
      <c r="Y40" s="209" t="str">
        <f t="shared" si="17"/>
        <v/>
      </c>
      <c r="Z40" s="204">
        <f t="shared" si="18"/>
        <v>0</v>
      </c>
      <c r="AA40" s="180">
        <f t="shared" si="16"/>
        <v>0</v>
      </c>
    </row>
    <row r="41" spans="1:29" ht="15.75" customHeight="1" thickBot="1" x14ac:dyDescent="0.3">
      <c r="A41" s="148"/>
      <c r="B41" s="502"/>
      <c r="C41" s="160"/>
      <c r="D41" s="498"/>
      <c r="E41" s="498"/>
      <c r="F41" s="158">
        <v>7</v>
      </c>
      <c r="G41" s="128"/>
      <c r="H41" s="129"/>
      <c r="I41" s="130"/>
      <c r="J41" s="131"/>
      <c r="K41" s="132"/>
      <c r="L41" s="149"/>
      <c r="M41" s="149"/>
      <c r="N41" s="149"/>
      <c r="O41" s="149"/>
      <c r="P41" s="149"/>
      <c r="Q41" s="147"/>
      <c r="R41" s="147"/>
      <c r="S41" s="202">
        <v>37</v>
      </c>
      <c r="T41" s="180" t="str">
        <f>IF(YOUTH!R41="","",YOUTH!R41)</f>
        <v/>
      </c>
      <c r="U41" s="180" t="str">
        <f t="shared" si="14"/>
        <v/>
      </c>
      <c r="V41" s="180" t="str">
        <f>IF('JUNIOR 1'!D40="","",'JUNIOR 1'!D40)</f>
        <v/>
      </c>
      <c r="W41" s="180" t="str">
        <f>IF('JUNIOR 1'!E40="","",'JUNIOR 1'!E40)</f>
        <v/>
      </c>
      <c r="X41" s="204" t="str">
        <f t="shared" si="15"/>
        <v/>
      </c>
      <c r="Y41" s="209" t="str">
        <f t="shared" si="17"/>
        <v/>
      </c>
      <c r="Z41" s="204">
        <f t="shared" si="18"/>
        <v>0</v>
      </c>
      <c r="AA41" s="180">
        <f t="shared" si="16"/>
        <v>0</v>
      </c>
    </row>
    <row r="42" spans="1:29" ht="15.75" thickBot="1" x14ac:dyDescent="0.3">
      <c r="A42" s="148"/>
      <c r="B42" s="149"/>
      <c r="C42" s="160"/>
      <c r="D42" s="498"/>
      <c r="E42" s="498"/>
      <c r="F42" s="158">
        <v>8</v>
      </c>
      <c r="G42" s="128"/>
      <c r="H42" s="129"/>
      <c r="I42" s="130"/>
      <c r="J42" s="131"/>
      <c r="K42" s="132"/>
      <c r="L42" s="149"/>
      <c r="M42" s="149"/>
      <c r="N42" s="149"/>
      <c r="O42" s="149"/>
      <c r="P42" s="149"/>
      <c r="Q42" s="147"/>
      <c r="R42" s="147"/>
      <c r="S42" s="202">
        <v>38</v>
      </c>
      <c r="T42" s="180" t="str">
        <f>IF(YOUTH!R42="","",YOUTH!R42)</f>
        <v/>
      </c>
      <c r="U42" s="180" t="str">
        <f t="shared" si="14"/>
        <v/>
      </c>
      <c r="V42" s="180" t="str">
        <f>IF('JUNIOR 1'!D41="","",'JUNIOR 1'!D41)</f>
        <v/>
      </c>
      <c r="W42" s="180" t="str">
        <f>IF('JUNIOR 1'!E41="","",'JUNIOR 1'!E41)</f>
        <v/>
      </c>
      <c r="X42" s="204" t="str">
        <f t="shared" si="15"/>
        <v/>
      </c>
      <c r="Y42" s="209" t="str">
        <f t="shared" si="17"/>
        <v/>
      </c>
      <c r="Z42" s="204">
        <f t="shared" si="18"/>
        <v>0</v>
      </c>
      <c r="AA42" s="180">
        <f t="shared" si="16"/>
        <v>0</v>
      </c>
    </row>
    <row r="43" spans="1:29" ht="15.75" thickBot="1" x14ac:dyDescent="0.3">
      <c r="A43" s="148"/>
      <c r="B43" s="149"/>
      <c r="C43" s="160"/>
      <c r="D43" s="498"/>
      <c r="E43" s="498"/>
      <c r="F43" s="158">
        <v>9</v>
      </c>
      <c r="G43" s="128"/>
      <c r="H43" s="129"/>
      <c r="I43" s="130"/>
      <c r="J43" s="131"/>
      <c r="K43" s="132"/>
      <c r="L43" s="149"/>
      <c r="M43" s="149"/>
      <c r="N43" s="149"/>
      <c r="O43" s="149"/>
      <c r="P43" s="149"/>
      <c r="Q43" s="147"/>
      <c r="R43" s="147"/>
      <c r="S43" s="202">
        <v>39</v>
      </c>
      <c r="T43" s="180" t="str">
        <f>IF(YOUTH!R43="","",YOUTH!R43)</f>
        <v/>
      </c>
      <c r="U43" s="180" t="str">
        <f t="shared" si="14"/>
        <v/>
      </c>
      <c r="V43" s="180" t="str">
        <f>IF('JUNIOR 1'!D42="","",'JUNIOR 1'!D42)</f>
        <v/>
      </c>
      <c r="W43" s="180" t="str">
        <f>IF('JUNIOR 1'!E42="","",'JUNIOR 1'!E42)</f>
        <v/>
      </c>
      <c r="X43" s="204" t="str">
        <f t="shared" si="15"/>
        <v/>
      </c>
      <c r="Y43" s="209" t="str">
        <f t="shared" si="17"/>
        <v/>
      </c>
      <c r="Z43" s="204">
        <f t="shared" si="18"/>
        <v>0</v>
      </c>
      <c r="AA43" s="180">
        <f t="shared" si="16"/>
        <v>0</v>
      </c>
    </row>
    <row r="44" spans="1:29" ht="15.75" thickBot="1" x14ac:dyDescent="0.3">
      <c r="A44" s="148"/>
      <c r="B44" s="149"/>
      <c r="C44" s="160"/>
      <c r="D44" s="498"/>
      <c r="E44" s="498"/>
      <c r="F44" s="158">
        <v>10</v>
      </c>
      <c r="G44" s="128"/>
      <c r="H44" s="129"/>
      <c r="I44" s="130"/>
      <c r="J44" s="131"/>
      <c r="K44" s="132"/>
      <c r="L44" s="149"/>
      <c r="M44" s="149"/>
      <c r="N44" s="149"/>
      <c r="O44" s="149"/>
      <c r="P44" s="149"/>
      <c r="Q44" s="147"/>
      <c r="R44" s="147"/>
      <c r="S44" s="202">
        <v>40</v>
      </c>
      <c r="T44" s="180" t="str">
        <f>IF(YOUTH!R44="","",YOUTH!R44)</f>
        <v/>
      </c>
      <c r="U44" s="180" t="str">
        <f t="shared" si="14"/>
        <v/>
      </c>
      <c r="V44" s="180" t="str">
        <f>IF('JUNIOR 1'!D43="","",'JUNIOR 1'!D43)</f>
        <v/>
      </c>
      <c r="W44" s="180" t="str">
        <f>IF('JUNIOR 1'!E43="","",'JUNIOR 1'!E43)</f>
        <v/>
      </c>
      <c r="X44" s="204" t="str">
        <f t="shared" si="15"/>
        <v/>
      </c>
      <c r="Y44" s="209" t="str">
        <f t="shared" si="17"/>
        <v/>
      </c>
      <c r="Z44" s="204">
        <f t="shared" si="18"/>
        <v>0</v>
      </c>
      <c r="AA44" s="180">
        <f t="shared" si="16"/>
        <v>0</v>
      </c>
    </row>
    <row r="45" spans="1:29" ht="15.75" thickBot="1" x14ac:dyDescent="0.3">
      <c r="A45" s="148"/>
      <c r="B45" s="149"/>
      <c r="C45" s="160"/>
      <c r="D45" s="498"/>
      <c r="E45" s="498"/>
      <c r="F45" s="158">
        <v>11</v>
      </c>
      <c r="G45" s="128"/>
      <c r="H45" s="129"/>
      <c r="I45" s="130"/>
      <c r="J45" s="131"/>
      <c r="K45" s="132"/>
      <c r="L45" s="149"/>
      <c r="M45" s="149"/>
      <c r="N45" s="149"/>
      <c r="O45" s="149"/>
      <c r="P45" s="149"/>
      <c r="Q45" s="147"/>
      <c r="R45" s="147"/>
      <c r="S45" s="202">
        <v>41</v>
      </c>
      <c r="T45" s="180" t="str">
        <f>IF(YOUTH!R45="","",YOUTH!R45)</f>
        <v/>
      </c>
      <c r="U45" s="180" t="str">
        <f t="shared" si="14"/>
        <v/>
      </c>
      <c r="V45" s="180" t="str">
        <f>IF('JUNIOR 1'!D44="","",'JUNIOR 1'!D44)</f>
        <v/>
      </c>
      <c r="W45" s="180" t="str">
        <f>IF('JUNIOR 1'!E44="","",'JUNIOR 1'!E44)</f>
        <v/>
      </c>
      <c r="X45" s="204" t="str">
        <f t="shared" si="15"/>
        <v/>
      </c>
      <c r="Y45" s="209" t="str">
        <f t="shared" si="17"/>
        <v/>
      </c>
      <c r="Z45" s="204">
        <f t="shared" si="18"/>
        <v>0</v>
      </c>
      <c r="AA45" s="180">
        <f t="shared" si="16"/>
        <v>0</v>
      </c>
    </row>
    <row r="46" spans="1:29" ht="15.75" thickBot="1" x14ac:dyDescent="0.3">
      <c r="A46" s="148"/>
      <c r="B46" s="149"/>
      <c r="C46" s="160"/>
      <c r="D46" s="498"/>
      <c r="E46" s="498"/>
      <c r="F46" s="161">
        <v>12</v>
      </c>
      <c r="G46" s="128"/>
      <c r="H46" s="129"/>
      <c r="I46" s="130"/>
      <c r="J46" s="131"/>
      <c r="K46" s="132"/>
      <c r="L46" s="149"/>
      <c r="M46" s="149"/>
      <c r="N46" s="149"/>
      <c r="O46" s="149"/>
      <c r="P46" s="149"/>
      <c r="Q46" s="147"/>
      <c r="R46" s="147"/>
      <c r="S46" s="202">
        <v>42</v>
      </c>
      <c r="T46" s="180" t="str">
        <f>IF(YOUTH!R46="","",YOUTH!R46)</f>
        <v/>
      </c>
      <c r="U46" s="180" t="str">
        <f t="shared" si="14"/>
        <v/>
      </c>
      <c r="V46" s="180" t="str">
        <f>IF('JUNIOR 1'!D45="","",'JUNIOR 1'!D45)</f>
        <v/>
      </c>
      <c r="W46" s="180" t="str">
        <f>IF('JUNIOR 1'!E45="","",'JUNIOR 1'!E45)</f>
        <v/>
      </c>
      <c r="X46" s="204" t="str">
        <f t="shared" si="15"/>
        <v/>
      </c>
      <c r="Y46" s="205" t="str">
        <f t="shared" si="17"/>
        <v/>
      </c>
      <c r="Z46" s="207">
        <f t="shared" si="18"/>
        <v>0</v>
      </c>
      <c r="AA46" s="180">
        <f t="shared" si="16"/>
        <v>0</v>
      </c>
    </row>
    <row r="47" spans="1:29" x14ac:dyDescent="0.25">
      <c r="A47" s="377"/>
      <c r="B47" s="375"/>
      <c r="C47" s="375"/>
      <c r="D47" s="375"/>
      <c r="E47" s="375"/>
      <c r="F47" s="375"/>
      <c r="G47" s="375"/>
      <c r="H47" s="375"/>
      <c r="I47" s="375"/>
      <c r="J47" s="376"/>
      <c r="K47" s="376"/>
      <c r="L47" s="375"/>
      <c r="M47" s="375"/>
      <c r="N47" s="375"/>
      <c r="O47" s="375"/>
      <c r="P47" s="375"/>
      <c r="Q47" s="375"/>
      <c r="R47" s="375"/>
      <c r="S47" s="202">
        <v>43</v>
      </c>
      <c r="T47" s="180" t="str">
        <f>IF(YOUTH!R47="","",YOUTH!R47)</f>
        <v/>
      </c>
      <c r="U47" s="353"/>
      <c r="V47" s="353"/>
      <c r="W47" s="353"/>
      <c r="X47" s="353"/>
    </row>
    <row r="48" spans="1:29" x14ac:dyDescent="0.25">
      <c r="S48" s="202">
        <v>44</v>
      </c>
      <c r="T48" s="180" t="str">
        <f>IF(YOUTH!R48="","",YOUTH!R48)</f>
        <v/>
      </c>
    </row>
    <row r="49" spans="19:20" x14ac:dyDescent="0.25">
      <c r="S49" s="202">
        <v>45</v>
      </c>
      <c r="T49" s="180" t="str">
        <f>IF(YOUTH!R49="","",YOUTH!R49)</f>
        <v/>
      </c>
    </row>
    <row r="50" spans="19:20" x14ac:dyDescent="0.25">
      <c r="S50" s="202">
        <v>46</v>
      </c>
      <c r="T50" s="180" t="str">
        <f>IF(YOUTH!R50="","",YOUTH!R50)</f>
        <v/>
      </c>
    </row>
    <row r="51" spans="19:20" x14ac:dyDescent="0.25">
      <c r="S51" s="202">
        <v>47</v>
      </c>
      <c r="T51" s="180" t="str">
        <f>IF(YOUTH!R51="","",YOUTH!R51)</f>
        <v/>
      </c>
    </row>
    <row r="52" spans="19:20" x14ac:dyDescent="0.25">
      <c r="S52" s="202">
        <v>48</v>
      </c>
      <c r="T52" s="180" t="str">
        <f>IF(YOUTH!R52="","",YOUTH!R52)</f>
        <v/>
      </c>
    </row>
    <row r="53" spans="19:20" x14ac:dyDescent="0.25">
      <c r="S53" s="202">
        <v>49</v>
      </c>
      <c r="T53" s="180" t="str">
        <f>IF(YOUTH!R53="","",YOUTH!R53)</f>
        <v/>
      </c>
    </row>
    <row r="54" spans="19:20" ht="15.75" thickBot="1" x14ac:dyDescent="0.3">
      <c r="S54" s="205">
        <v>50</v>
      </c>
      <c r="T54" s="206" t="str">
        <f>IF(YOUTH!R54="","",YOUTH!R54)</f>
        <v/>
      </c>
    </row>
    <row r="55" spans="19:20" ht="15.75" thickTop="1" x14ac:dyDescent="0.25">
      <c r="S55" s="237"/>
      <c r="T55" s="355"/>
    </row>
  </sheetData>
  <sheetProtection algorithmName="SHA-512" hashValue="byV99tZquW/jQsSePDty2xAYsSRdTGJPGj8TrSgxZQisYCEn5RwfzTP/KljzV+nq5P0i2tKahm8RQt8KJXlB8Q==" saltValue="zDHpQTXXQgMO5MpWzYV7og==" spinCount="100000" sheet="1" objects="1" scenarios="1" selectLockedCells="1"/>
  <mergeCells count="38">
    <mergeCell ref="Q33:R33"/>
    <mergeCell ref="D37:E46"/>
    <mergeCell ref="D22:E31"/>
    <mergeCell ref="A33:A34"/>
    <mergeCell ref="B33:B34"/>
    <mergeCell ref="C33:C34"/>
    <mergeCell ref="D33:D34"/>
    <mergeCell ref="E33:E34"/>
    <mergeCell ref="A22:C23"/>
    <mergeCell ref="B24:B26"/>
    <mergeCell ref="A37:C38"/>
    <mergeCell ref="B39:B41"/>
    <mergeCell ref="F33:F34"/>
    <mergeCell ref="G33:J33"/>
    <mergeCell ref="L33:P33"/>
    <mergeCell ref="Q3:R3"/>
    <mergeCell ref="D7:E16"/>
    <mergeCell ref="A18:A19"/>
    <mergeCell ref="B18:B19"/>
    <mergeCell ref="C18:C19"/>
    <mergeCell ref="D18:D19"/>
    <mergeCell ref="E18:E19"/>
    <mergeCell ref="F18:F19"/>
    <mergeCell ref="G18:J18"/>
    <mergeCell ref="L18:P18"/>
    <mergeCell ref="Q18:R18"/>
    <mergeCell ref="B9:B11"/>
    <mergeCell ref="A7:C8"/>
    <mergeCell ref="H1:J1"/>
    <mergeCell ref="M1:N1"/>
    <mergeCell ref="A3:A4"/>
    <mergeCell ref="B3:B4"/>
    <mergeCell ref="C3:C4"/>
    <mergeCell ref="D3:D4"/>
    <mergeCell ref="E3:E4"/>
    <mergeCell ref="F3:F4"/>
    <mergeCell ref="G3:J3"/>
    <mergeCell ref="L3:P3"/>
  </mergeCells>
  <conditionalFormatting sqref="B9:B11">
    <cfRule type="expression" dxfId="17" priority="17">
      <formula>IF($B$9=0,TRUE,FALSE)</formula>
    </cfRule>
  </conditionalFormatting>
  <conditionalFormatting sqref="B24:B26">
    <cfRule type="expression" dxfId="16" priority="16">
      <formula>IF($B$24=0,TRUE,FALSE)</formula>
    </cfRule>
  </conditionalFormatting>
  <conditionalFormatting sqref="B39:B41">
    <cfRule type="expression" dxfId="15" priority="15">
      <formula>IF($B$39=0,TRUE,FALSE)</formula>
    </cfRule>
  </conditionalFormatting>
  <conditionalFormatting sqref="C5">
    <cfRule type="expression" dxfId="14" priority="6">
      <formula>IF($C5="",IF( $G5 &lt;&gt;"",TRUE,fauxI),FALSE)</formula>
    </cfRule>
  </conditionalFormatting>
  <conditionalFormatting sqref="C20">
    <cfRule type="expression" dxfId="13" priority="1">
      <formula>IF($C20="",IF( $G20 &lt;&gt;"",TRUE,fauxI),FALSE)</formula>
    </cfRule>
  </conditionalFormatting>
  <conditionalFormatting sqref="C35">
    <cfRule type="expression" dxfId="12" priority="2">
      <formula>IF($C35="",IF( $G35 &lt;&gt;"",TRUE,fauxI),FALSE)</formula>
    </cfRule>
  </conditionalFormatting>
  <conditionalFormatting sqref="G5:J16">
    <cfRule type="expression" dxfId="11" priority="45">
      <formula>IF($Z5=1,TRUE,FALSE)</formula>
    </cfRule>
  </conditionalFormatting>
  <conditionalFormatting sqref="G20:J31">
    <cfRule type="expression" dxfId="10" priority="32">
      <formula>IF($Z20=1,TRUE,FALSE)</formula>
    </cfRule>
  </conditionalFormatting>
  <conditionalFormatting sqref="G35:J46">
    <cfRule type="expression" dxfId="9" priority="20">
      <formula>IF($Z35=1,TRUE,FALSE)</formula>
    </cfRule>
  </conditionalFormatting>
  <dataValidations count="3">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I5:I16 I20:I31 I35:I46" xr:uid="{00000000-0002-0000-0E00-000000000000}">
      <formula1>$M$2</formula1>
      <formula2>$N$2</formula2>
    </dataValidation>
    <dataValidation type="time" allowBlank="1" showInputMessage="1" showErrorMessage="1" error="Saisie non valide_x000a_Prestation comprise ente 2 et 3 mn_x000a_ Ecrire ex 00:02:45" prompt="Ecire ex 00:02:45" sqref="D5 D20 D35" xr:uid="{00000000-0002-0000-0E00-000001000000}">
      <formula1>0.00208333333333333</formula1>
      <formula2>0.00277777777777778</formula2>
    </dataValidation>
    <dataValidation type="list" allowBlank="1" showErrorMessage="1" sqref="E5 E20 E35" xr:uid="{00000000-0002-0000-0E00-000002000000}">
      <formula1>"OUI,NON"</formula1>
      <formula2>0</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C105"/>
  <sheetViews>
    <sheetView workbookViewId="0">
      <selection activeCell="C5" sqref="C5"/>
    </sheetView>
  </sheetViews>
  <sheetFormatPr baseColWidth="10" defaultColWidth="9.140625" defaultRowHeight="15" x14ac:dyDescent="0.25"/>
  <cols>
    <col min="1" max="1" width="10.7109375" customWidth="1"/>
    <col min="2" max="2" width="13.42578125" customWidth="1"/>
    <col min="3" max="3" width="24" customWidth="1"/>
    <col min="4" max="4" width="11.140625" customWidth="1"/>
    <col min="5" max="5" width="12.42578125" customWidth="1"/>
    <col min="6" max="6" width="5.42578125" customWidth="1"/>
    <col min="7" max="7" width="18.140625" customWidth="1"/>
    <col min="8" max="8" width="15.42578125" customWidth="1"/>
    <col min="9" max="9" width="18.28515625" customWidth="1"/>
    <col min="10" max="10" width="20.28515625" customWidth="1"/>
    <col min="11" max="11" width="3" customWidth="1"/>
    <col min="12" max="12" width="29.140625" customWidth="1"/>
    <col min="13" max="13" width="27.140625" customWidth="1"/>
    <col min="14" max="14" width="19" customWidth="1"/>
    <col min="15" max="15" width="18.5703125" customWidth="1"/>
    <col min="16" max="16" width="24.28515625" customWidth="1"/>
    <col min="17" max="17" width="33" customWidth="1"/>
    <col min="18" max="18" width="27.28515625" customWidth="1"/>
    <col min="19" max="29" width="10.85546875" hidden="1" customWidth="1"/>
    <col min="30" max="1027" width="10.85546875" customWidth="1"/>
  </cols>
  <sheetData>
    <row r="1" spans="1:29" ht="29.25" thickTop="1" thickBot="1" x14ac:dyDescent="0.45">
      <c r="A1" s="370"/>
      <c r="B1" s="370"/>
      <c r="C1" s="370"/>
      <c r="D1" s="370"/>
      <c r="E1" s="370"/>
      <c r="F1" s="370"/>
      <c r="G1" s="370" t="s">
        <v>193</v>
      </c>
      <c r="H1" s="491" t="s">
        <v>243</v>
      </c>
      <c r="I1" s="491"/>
      <c r="J1" s="491"/>
      <c r="K1" s="370"/>
      <c r="L1" s="370"/>
      <c r="M1" s="492" t="s">
        <v>233</v>
      </c>
      <c r="N1" s="492"/>
      <c r="O1" s="370"/>
      <c r="P1" s="370"/>
      <c r="Q1" s="373"/>
      <c r="R1" s="373"/>
      <c r="U1" t="s">
        <v>330</v>
      </c>
    </row>
    <row r="2" spans="1:29" ht="33" thickBot="1" x14ac:dyDescent="0.45">
      <c r="A2" s="371">
        <f>COUNTA(C5,C20,C35)</f>
        <v>0</v>
      </c>
      <c r="B2" s="371"/>
      <c r="C2" s="371"/>
      <c r="D2" s="371"/>
      <c r="E2" s="371"/>
      <c r="F2" s="372"/>
      <c r="G2" s="371"/>
      <c r="H2" s="371"/>
      <c r="I2" s="371"/>
      <c r="J2" s="371"/>
      <c r="K2" s="370"/>
      <c r="L2" s="370"/>
      <c r="M2" s="368">
        <f>FEUIL1!I16</f>
        <v>9863</v>
      </c>
      <c r="N2" s="369">
        <f>FEUIL1!J16</f>
        <v>39447</v>
      </c>
      <c r="O2" s="370"/>
      <c r="P2" s="370"/>
      <c r="Q2" s="370"/>
      <c r="R2" s="370"/>
      <c r="T2" t="s">
        <v>322</v>
      </c>
      <c r="U2" t="s">
        <v>323</v>
      </c>
      <c r="V2" t="s">
        <v>324</v>
      </c>
      <c r="W2" s="350" t="s">
        <v>325</v>
      </c>
      <c r="X2" s="194" t="s">
        <v>326</v>
      </c>
      <c r="Z2" s="350" t="s">
        <v>319</v>
      </c>
      <c r="AA2" s="350" t="s">
        <v>320</v>
      </c>
    </row>
    <row r="3" spans="1:29" ht="15" customHeight="1" thickBot="1" x14ac:dyDescent="0.3">
      <c r="A3" s="413" t="s">
        <v>234</v>
      </c>
      <c r="B3" s="493" t="s">
        <v>205</v>
      </c>
      <c r="C3" s="494" t="s">
        <v>235</v>
      </c>
      <c r="D3" s="413" t="s">
        <v>211</v>
      </c>
      <c r="E3" s="413" t="s">
        <v>236</v>
      </c>
      <c r="F3" s="495"/>
      <c r="G3" s="493" t="s">
        <v>204</v>
      </c>
      <c r="H3" s="493"/>
      <c r="I3" s="493"/>
      <c r="J3" s="493"/>
      <c r="K3" s="67"/>
      <c r="L3" s="413" t="s">
        <v>237</v>
      </c>
      <c r="M3" s="413"/>
      <c r="N3" s="413"/>
      <c r="O3" s="413"/>
      <c r="P3" s="413"/>
      <c r="Q3" s="496" t="s">
        <v>220</v>
      </c>
      <c r="R3" s="496"/>
      <c r="AB3" t="s">
        <v>292</v>
      </c>
      <c r="AC3" s="224">
        <f>AB5+AB20+AB35</f>
        <v>0</v>
      </c>
    </row>
    <row r="4" spans="1:29" ht="33" thickTop="1" thickBot="1" x14ac:dyDescent="0.3">
      <c r="A4" s="413"/>
      <c r="B4" s="493"/>
      <c r="C4" s="494"/>
      <c r="D4" s="413"/>
      <c r="E4" s="413"/>
      <c r="F4" s="495"/>
      <c r="G4" s="66" t="s">
        <v>313</v>
      </c>
      <c r="H4" s="66" t="s">
        <v>314</v>
      </c>
      <c r="I4" s="164" t="s">
        <v>315</v>
      </c>
      <c r="J4" s="17" t="s">
        <v>206</v>
      </c>
      <c r="K4" s="124"/>
      <c r="L4" s="125" t="s">
        <v>35</v>
      </c>
      <c r="M4" s="126" t="s">
        <v>34</v>
      </c>
      <c r="N4" s="125" t="s">
        <v>206</v>
      </c>
      <c r="O4" s="125" t="s">
        <v>227</v>
      </c>
      <c r="P4" s="17" t="s">
        <v>228</v>
      </c>
      <c r="Q4" s="15" t="s">
        <v>212</v>
      </c>
      <c r="R4" s="15" t="s">
        <v>229</v>
      </c>
      <c r="S4" s="198"/>
      <c r="T4" s="199" t="s">
        <v>280</v>
      </c>
      <c r="U4" s="200"/>
      <c r="V4" s="200"/>
      <c r="W4" s="200"/>
      <c r="X4" s="201"/>
      <c r="Y4" s="208"/>
      <c r="Z4" s="351">
        <f>SUM(Z5:Z16)</f>
        <v>0</v>
      </c>
      <c r="AA4" s="180">
        <f>SUM(AA5:AA16)</f>
        <v>0</v>
      </c>
      <c r="AB4">
        <f>AA4</f>
        <v>0</v>
      </c>
      <c r="AC4" t="s">
        <v>293</v>
      </c>
    </row>
    <row r="5" spans="1:29" ht="21.75" customHeight="1" thickBot="1" x14ac:dyDescent="0.3">
      <c r="A5" s="73">
        <v>1</v>
      </c>
      <c r="B5" s="379" t="str">
        <f>CONCATENATE(PROPER($G$1),PROPER($H$1))</f>
        <v>Groupe Adulte</v>
      </c>
      <c r="C5" s="243"/>
      <c r="D5" s="152"/>
      <c r="E5" s="153"/>
      <c r="F5" s="154">
        <v>1</v>
      </c>
      <c r="G5" s="128"/>
      <c r="H5" s="129"/>
      <c r="I5" s="130"/>
      <c r="J5" s="131"/>
      <c r="K5" s="132"/>
      <c r="L5" s="133"/>
      <c r="M5" s="134"/>
      <c r="N5" s="135"/>
      <c r="O5" s="135"/>
      <c r="P5" s="135"/>
      <c r="Q5" s="172"/>
      <c r="R5" s="173"/>
      <c r="S5" s="202">
        <v>1</v>
      </c>
      <c r="T5" s="203" t="str">
        <f>IF(ADULTE!R5="","",ADULTE!R5)</f>
        <v/>
      </c>
      <c r="U5" s="180" t="str">
        <f>IF(G5="","",LEFT(G5,3))</f>
        <v/>
      </c>
      <c r="V5" s="180" t="str">
        <f>IF(H5="","",LEFT(H5,2))</f>
        <v/>
      </c>
      <c r="W5" s="180" t="str">
        <f>IF(I5&gt;0,CONCATENATE(TEXT(I5,"aaaa"),TEXT(I5,"mm"),TEXT(I5,"jj")),"")</f>
        <v/>
      </c>
      <c r="X5" t="str">
        <f>IF(U5&lt;&gt;"",CONCATENATE(W5,"-",U5,"-",V5),"")</f>
        <v/>
      </c>
      <c r="Y5" s="209" t="str">
        <f>IFERROR(VLOOKUP($X5,$T$5:$X$55,1,FALSE),0)</f>
        <v/>
      </c>
      <c r="Z5" s="352">
        <f>IF(OR(Y5=0,Y5=""),0,1)</f>
        <v>0</v>
      </c>
      <c r="AA5" s="180">
        <f>IF(X5&lt;&gt;"",1,0)</f>
        <v>0</v>
      </c>
      <c r="AB5">
        <f>AB4-Z4</f>
        <v>0</v>
      </c>
      <c r="AC5" t="s">
        <v>321</v>
      </c>
    </row>
    <row r="6" spans="1:29" ht="20.25" customHeight="1" thickBot="1" x14ac:dyDescent="0.3">
      <c r="A6" s="138"/>
      <c r="B6" s="139"/>
      <c r="C6" s="143"/>
      <c r="D6" s="156" t="s">
        <v>238</v>
      </c>
      <c r="E6" s="157" t="s">
        <v>239</v>
      </c>
      <c r="F6" s="158">
        <v>2</v>
      </c>
      <c r="G6" s="128"/>
      <c r="H6" s="129"/>
      <c r="I6" s="130"/>
      <c r="J6" s="131"/>
      <c r="K6" s="132"/>
      <c r="L6" s="139"/>
      <c r="M6" s="139"/>
      <c r="N6" s="139"/>
      <c r="O6" s="139"/>
      <c r="P6" s="171"/>
      <c r="Q6" s="174"/>
      <c r="R6" s="175"/>
      <c r="S6" s="202">
        <v>2</v>
      </c>
      <c r="T6" s="203" t="str">
        <f>IF(ADULTE!R6="","",ADULTE!R6)</f>
        <v/>
      </c>
      <c r="U6" s="180" t="str">
        <f t="shared" ref="U6:U16" si="0">IF(G6="","",LEFT(G6,3))</f>
        <v/>
      </c>
      <c r="V6" s="180" t="str">
        <f t="shared" ref="V6:V16" si="1">IF(H6="","",LEFT(H6,2))</f>
        <v/>
      </c>
      <c r="W6" s="180" t="str">
        <f t="shared" ref="W6:W16" si="2">IF(I6&gt;0,CONCATENATE(TEXT(I6,"aaaa"),TEXT(I6,"mm"),TEXT(I6,"jj")),"")</f>
        <v/>
      </c>
      <c r="X6" s="204" t="str">
        <f t="shared" ref="X6:X16" si="3">IF(U6&lt;&gt;"",CONCATENATE(W6,"-",U6,"-",V6),"")</f>
        <v/>
      </c>
      <c r="Y6" s="209" t="str">
        <f t="shared" ref="Y6:Y16" si="4">IFERROR(VLOOKUP($X6,$T$5:$X$104,1,FALSE),0)</f>
        <v/>
      </c>
      <c r="Z6" s="352">
        <f t="shared" ref="Z6:Z16" si="5">IF(OR(Y6=0,Y6=""),0,1)</f>
        <v>0</v>
      </c>
      <c r="AA6" s="180">
        <f t="shared" ref="AA6:AA16" si="6">IF(X6&lt;&gt;"",1,0)</f>
        <v>0</v>
      </c>
    </row>
    <row r="7" spans="1:29" ht="15.75" customHeight="1" thickBot="1" x14ac:dyDescent="0.3">
      <c r="A7" s="499" t="s">
        <v>281</v>
      </c>
      <c r="B7" s="500"/>
      <c r="C7" s="501"/>
      <c r="D7" s="498" t="s">
        <v>240</v>
      </c>
      <c r="E7" s="498"/>
      <c r="F7" s="158">
        <v>3</v>
      </c>
      <c r="G7" s="128"/>
      <c r="H7" s="129"/>
      <c r="I7" s="130"/>
      <c r="J7" s="131"/>
      <c r="K7" s="132"/>
      <c r="L7" s="147"/>
      <c r="M7" s="147"/>
      <c r="N7" s="147"/>
      <c r="O7" s="147"/>
      <c r="P7" s="147"/>
      <c r="Q7" s="147"/>
      <c r="R7" s="139"/>
      <c r="S7" s="202">
        <v>3</v>
      </c>
      <c r="T7" s="203" t="str">
        <f>IF(ADULTE!R7="","",ADULTE!R7)</f>
        <v/>
      </c>
      <c r="U7" s="180" t="str">
        <f t="shared" si="0"/>
        <v/>
      </c>
      <c r="V7" s="180" t="str">
        <f t="shared" si="1"/>
        <v/>
      </c>
      <c r="W7" s="180" t="str">
        <f t="shared" si="2"/>
        <v/>
      </c>
      <c r="X7" s="204" t="str">
        <f t="shared" si="3"/>
        <v/>
      </c>
      <c r="Y7" s="209" t="str">
        <f t="shared" si="4"/>
        <v/>
      </c>
      <c r="Z7" s="352">
        <f t="shared" si="5"/>
        <v>0</v>
      </c>
      <c r="AA7" s="180">
        <f t="shared" si="6"/>
        <v>0</v>
      </c>
    </row>
    <row r="8" spans="1:29" ht="15.75" thickBot="1" x14ac:dyDescent="0.3">
      <c r="A8" s="500"/>
      <c r="B8" s="500"/>
      <c r="C8" s="501"/>
      <c r="D8" s="498"/>
      <c r="E8" s="498"/>
      <c r="F8" s="158">
        <v>4</v>
      </c>
      <c r="G8" s="128"/>
      <c r="H8" s="129"/>
      <c r="I8" s="130"/>
      <c r="J8" s="131"/>
      <c r="K8" s="132"/>
      <c r="L8" s="147"/>
      <c r="M8" s="147"/>
      <c r="N8" s="147"/>
      <c r="O8" s="147"/>
      <c r="P8" s="147"/>
      <c r="Q8" s="147"/>
      <c r="R8" s="139"/>
      <c r="S8" s="202">
        <v>4</v>
      </c>
      <c r="T8" s="203" t="str">
        <f>IF(ADULTE!R8="","",ADULTE!R8)</f>
        <v/>
      </c>
      <c r="U8" s="180" t="str">
        <f t="shared" si="0"/>
        <v/>
      </c>
      <c r="V8" s="180" t="str">
        <f t="shared" si="1"/>
        <v/>
      </c>
      <c r="W8" s="180" t="str">
        <f t="shared" si="2"/>
        <v/>
      </c>
      <c r="X8" s="204" t="str">
        <f t="shared" si="3"/>
        <v/>
      </c>
      <c r="Y8" s="209" t="str">
        <f t="shared" si="4"/>
        <v/>
      </c>
      <c r="Z8" s="352">
        <f t="shared" si="5"/>
        <v>0</v>
      </c>
      <c r="AA8" s="180">
        <f t="shared" si="6"/>
        <v>0</v>
      </c>
    </row>
    <row r="9" spans="1:29" ht="15.75" thickBot="1" x14ac:dyDescent="0.3">
      <c r="A9" s="148"/>
      <c r="B9" s="502">
        <f>Z4</f>
        <v>0</v>
      </c>
      <c r="C9" s="160"/>
      <c r="D9" s="498"/>
      <c r="E9" s="498"/>
      <c r="F9" s="158">
        <v>5</v>
      </c>
      <c r="G9" s="128"/>
      <c r="H9" s="129"/>
      <c r="I9" s="130"/>
      <c r="J9" s="131"/>
      <c r="K9" s="132"/>
      <c r="L9" s="147"/>
      <c r="M9" s="147"/>
      <c r="N9" s="147"/>
      <c r="O9" s="147"/>
      <c r="P9" s="147"/>
      <c r="Q9" s="147"/>
      <c r="R9" s="139"/>
      <c r="S9" s="202">
        <v>5</v>
      </c>
      <c r="T9" s="203" t="str">
        <f>IF(ADULTE!R9="","",ADULTE!R9)</f>
        <v/>
      </c>
      <c r="U9" s="180" t="str">
        <f t="shared" si="0"/>
        <v/>
      </c>
      <c r="V9" s="180" t="str">
        <f t="shared" si="1"/>
        <v/>
      </c>
      <c r="W9" s="180" t="str">
        <f t="shared" si="2"/>
        <v/>
      </c>
      <c r="X9" s="204" t="str">
        <f t="shared" si="3"/>
        <v/>
      </c>
      <c r="Y9" s="209" t="str">
        <f t="shared" si="4"/>
        <v/>
      </c>
      <c r="Z9" s="352">
        <f t="shared" si="5"/>
        <v>0</v>
      </c>
      <c r="AA9" s="180">
        <f t="shared" si="6"/>
        <v>0</v>
      </c>
    </row>
    <row r="10" spans="1:29" ht="15.75" thickBot="1" x14ac:dyDescent="0.3">
      <c r="A10" s="148"/>
      <c r="B10" s="502"/>
      <c r="C10" s="160"/>
      <c r="D10" s="498"/>
      <c r="E10" s="498"/>
      <c r="F10" s="158">
        <v>6</v>
      </c>
      <c r="G10" s="128"/>
      <c r="H10" s="129"/>
      <c r="I10" s="130"/>
      <c r="J10" s="131"/>
      <c r="K10" s="132"/>
      <c r="L10" s="147"/>
      <c r="M10" s="147"/>
      <c r="N10" s="147"/>
      <c r="O10" s="147"/>
      <c r="P10" s="147"/>
      <c r="Q10" s="139"/>
      <c r="R10" s="139"/>
      <c r="S10" s="202">
        <v>6</v>
      </c>
      <c r="T10" s="203" t="str">
        <f>IF(ADULTE!R10="","",ADULTE!R10)</f>
        <v/>
      </c>
      <c r="U10" s="180" t="str">
        <f t="shared" si="0"/>
        <v/>
      </c>
      <c r="V10" s="180" t="str">
        <f t="shared" si="1"/>
        <v/>
      </c>
      <c r="W10" s="180" t="str">
        <f t="shared" si="2"/>
        <v/>
      </c>
      <c r="X10" s="204" t="str">
        <f t="shared" si="3"/>
        <v/>
      </c>
      <c r="Y10" s="209" t="str">
        <f t="shared" si="4"/>
        <v/>
      </c>
      <c r="Z10" s="352">
        <f t="shared" si="5"/>
        <v>0</v>
      </c>
      <c r="AA10" s="180">
        <f t="shared" si="6"/>
        <v>0</v>
      </c>
    </row>
    <row r="11" spans="1:29" ht="15.75" thickBot="1" x14ac:dyDescent="0.3">
      <c r="A11" s="148"/>
      <c r="B11" s="502"/>
      <c r="C11" s="160"/>
      <c r="D11" s="498"/>
      <c r="E11" s="498"/>
      <c r="F11" s="158">
        <v>7</v>
      </c>
      <c r="G11" s="128"/>
      <c r="H11" s="129"/>
      <c r="I11" s="130"/>
      <c r="J11" s="131"/>
      <c r="K11" s="132"/>
      <c r="L11" s="149"/>
      <c r="M11" s="149"/>
      <c r="N11" s="149"/>
      <c r="O11" s="149"/>
      <c r="P11" s="149"/>
      <c r="Q11" s="139"/>
      <c r="R11" s="139"/>
      <c r="S11" s="202">
        <v>7</v>
      </c>
      <c r="T11" s="203" t="str">
        <f>IF(ADULTE!R11="","",ADULTE!R11)</f>
        <v/>
      </c>
      <c r="U11" s="180" t="str">
        <f t="shared" si="0"/>
        <v/>
      </c>
      <c r="V11" s="180" t="str">
        <f t="shared" si="1"/>
        <v/>
      </c>
      <c r="W11" s="180" t="str">
        <f t="shared" si="2"/>
        <v/>
      </c>
      <c r="X11" s="204" t="str">
        <f t="shared" si="3"/>
        <v/>
      </c>
      <c r="Y11" s="209" t="str">
        <f t="shared" si="4"/>
        <v/>
      </c>
      <c r="Z11" s="352">
        <f t="shared" si="5"/>
        <v>0</v>
      </c>
      <c r="AA11" s="180">
        <f t="shared" si="6"/>
        <v>0</v>
      </c>
    </row>
    <row r="12" spans="1:29" ht="15.75" thickBot="1" x14ac:dyDescent="0.3">
      <c r="A12" s="148"/>
      <c r="B12" s="149"/>
      <c r="C12" s="160"/>
      <c r="D12" s="498"/>
      <c r="E12" s="498"/>
      <c r="F12" s="158">
        <v>8</v>
      </c>
      <c r="G12" s="128"/>
      <c r="H12" s="129"/>
      <c r="I12" s="130"/>
      <c r="J12" s="131"/>
      <c r="K12" s="132"/>
      <c r="L12" s="149"/>
      <c r="M12" s="149"/>
      <c r="N12" s="149"/>
      <c r="O12" s="149"/>
      <c r="P12" s="149"/>
      <c r="Q12" s="139"/>
      <c r="R12" s="139"/>
      <c r="S12" s="202">
        <v>8</v>
      </c>
      <c r="T12" s="203" t="str">
        <f>IF(ADULTE!R12="","",ADULTE!R12)</f>
        <v/>
      </c>
      <c r="U12" s="180" t="str">
        <f t="shared" si="0"/>
        <v/>
      </c>
      <c r="V12" s="180" t="str">
        <f t="shared" si="1"/>
        <v/>
      </c>
      <c r="W12" s="180" t="str">
        <f t="shared" si="2"/>
        <v/>
      </c>
      <c r="X12" s="204" t="str">
        <f t="shared" si="3"/>
        <v/>
      </c>
      <c r="Y12" s="209" t="str">
        <f t="shared" si="4"/>
        <v/>
      </c>
      <c r="Z12" s="352">
        <f t="shared" si="5"/>
        <v>0</v>
      </c>
      <c r="AA12" s="180">
        <f t="shared" si="6"/>
        <v>0</v>
      </c>
    </row>
    <row r="13" spans="1:29" ht="15.75" thickBot="1" x14ac:dyDescent="0.3">
      <c r="A13" s="148"/>
      <c r="B13" s="149"/>
      <c r="C13" s="160"/>
      <c r="D13" s="498"/>
      <c r="E13" s="498"/>
      <c r="F13" s="158">
        <v>9</v>
      </c>
      <c r="G13" s="128"/>
      <c r="H13" s="129"/>
      <c r="I13" s="130"/>
      <c r="J13" s="131"/>
      <c r="K13" s="132"/>
      <c r="L13" s="149"/>
      <c r="M13" s="149"/>
      <c r="N13" s="149"/>
      <c r="O13" s="149"/>
      <c r="P13" s="149"/>
      <c r="Q13" s="139"/>
      <c r="R13" s="139"/>
      <c r="S13" s="202">
        <v>9</v>
      </c>
      <c r="T13" s="203" t="str">
        <f>IF(ADULTE!R13="","",ADULTE!R13)</f>
        <v/>
      </c>
      <c r="U13" s="180" t="str">
        <f t="shared" si="0"/>
        <v/>
      </c>
      <c r="V13" s="180" t="str">
        <f t="shared" si="1"/>
        <v/>
      </c>
      <c r="W13" s="180" t="str">
        <f t="shared" si="2"/>
        <v/>
      </c>
      <c r="X13" s="204" t="str">
        <f t="shared" si="3"/>
        <v/>
      </c>
      <c r="Y13" s="209" t="str">
        <f t="shared" si="4"/>
        <v/>
      </c>
      <c r="Z13" s="352">
        <f t="shared" si="5"/>
        <v>0</v>
      </c>
      <c r="AA13" s="180">
        <f t="shared" si="6"/>
        <v>0</v>
      </c>
    </row>
    <row r="14" spans="1:29" ht="15.75" thickBot="1" x14ac:dyDescent="0.3">
      <c r="A14" s="148"/>
      <c r="B14" s="149"/>
      <c r="C14" s="160"/>
      <c r="D14" s="498"/>
      <c r="E14" s="498"/>
      <c r="F14" s="158">
        <v>10</v>
      </c>
      <c r="G14" s="128"/>
      <c r="H14" s="129"/>
      <c r="I14" s="130"/>
      <c r="J14" s="131"/>
      <c r="K14" s="132"/>
      <c r="L14" s="149"/>
      <c r="M14" s="149"/>
      <c r="N14" s="149"/>
      <c r="O14" s="149"/>
      <c r="P14" s="149"/>
      <c r="Q14" s="139"/>
      <c r="R14" s="139"/>
      <c r="S14" s="202">
        <v>10</v>
      </c>
      <c r="T14" s="203" t="str">
        <f>IF(ADULTE!R14="","",ADULTE!R14)</f>
        <v/>
      </c>
      <c r="U14" s="180" t="str">
        <f t="shared" si="0"/>
        <v/>
      </c>
      <c r="V14" s="180" t="str">
        <f t="shared" si="1"/>
        <v/>
      </c>
      <c r="W14" s="180" t="str">
        <f t="shared" si="2"/>
        <v/>
      </c>
      <c r="X14" s="204" t="str">
        <f t="shared" si="3"/>
        <v/>
      </c>
      <c r="Y14" s="209" t="str">
        <f t="shared" si="4"/>
        <v/>
      </c>
      <c r="Z14" s="352">
        <f t="shared" si="5"/>
        <v>0</v>
      </c>
      <c r="AA14" s="180">
        <f t="shared" si="6"/>
        <v>0</v>
      </c>
    </row>
    <row r="15" spans="1:29" ht="15.75" thickBot="1" x14ac:dyDescent="0.3">
      <c r="A15" s="148"/>
      <c r="B15" s="149"/>
      <c r="C15" s="160"/>
      <c r="D15" s="498"/>
      <c r="E15" s="498"/>
      <c r="F15" s="158">
        <v>11</v>
      </c>
      <c r="G15" s="128"/>
      <c r="H15" s="129"/>
      <c r="I15" s="130"/>
      <c r="J15" s="131"/>
      <c r="K15" s="132"/>
      <c r="L15" s="149"/>
      <c r="M15" s="149"/>
      <c r="N15" s="149"/>
      <c r="O15" s="149"/>
      <c r="P15" s="149"/>
      <c r="Q15" s="139"/>
      <c r="R15" s="139"/>
      <c r="S15" s="202">
        <v>11</v>
      </c>
      <c r="T15" s="203" t="str">
        <f>IF(ADULTE!R15="","",ADULTE!R15)</f>
        <v/>
      </c>
      <c r="U15" s="180" t="str">
        <f t="shared" si="0"/>
        <v/>
      </c>
      <c r="V15" s="180" t="str">
        <f t="shared" si="1"/>
        <v/>
      </c>
      <c r="W15" s="180" t="str">
        <f t="shared" si="2"/>
        <v/>
      </c>
      <c r="X15" s="204" t="str">
        <f t="shared" si="3"/>
        <v/>
      </c>
      <c r="Y15" s="209" t="str">
        <f t="shared" si="4"/>
        <v/>
      </c>
      <c r="Z15" s="352">
        <f t="shared" si="5"/>
        <v>0</v>
      </c>
      <c r="AA15" s="180">
        <f t="shared" si="6"/>
        <v>0</v>
      </c>
    </row>
    <row r="16" spans="1:29" ht="15.75" thickBot="1" x14ac:dyDescent="0.3">
      <c r="A16" s="148"/>
      <c r="B16" s="149"/>
      <c r="C16" s="160"/>
      <c r="D16" s="498"/>
      <c r="E16" s="498"/>
      <c r="F16" s="161">
        <v>12</v>
      </c>
      <c r="G16" s="128"/>
      <c r="H16" s="129"/>
      <c r="I16" s="130"/>
      <c r="J16" s="131"/>
      <c r="K16" s="132"/>
      <c r="L16" s="149"/>
      <c r="M16" s="149"/>
      <c r="N16" s="149"/>
      <c r="O16" s="149"/>
      <c r="P16" s="149"/>
      <c r="Q16" s="139"/>
      <c r="R16" s="139"/>
      <c r="S16" s="202">
        <v>12</v>
      </c>
      <c r="T16" s="203" t="str">
        <f>IF(ADULTE!R16="","",ADULTE!R16)</f>
        <v/>
      </c>
      <c r="U16" s="180" t="str">
        <f t="shared" si="0"/>
        <v/>
      </c>
      <c r="V16" s="180" t="str">
        <f t="shared" si="1"/>
        <v/>
      </c>
      <c r="W16" s="180" t="str">
        <f t="shared" si="2"/>
        <v/>
      </c>
      <c r="X16" s="204" t="str">
        <f t="shared" si="3"/>
        <v/>
      </c>
      <c r="Y16" s="210" t="str">
        <f t="shared" si="4"/>
        <v/>
      </c>
      <c r="Z16" s="219">
        <f t="shared" si="5"/>
        <v>0</v>
      </c>
      <c r="AA16" s="180">
        <f t="shared" si="6"/>
        <v>0</v>
      </c>
    </row>
    <row r="17" spans="1:29" ht="16.5" thickTop="1" thickBot="1" x14ac:dyDescent="0.3">
      <c r="A17" s="377"/>
      <c r="B17" s="375"/>
      <c r="C17" s="380"/>
      <c r="D17" s="380"/>
      <c r="E17" s="380"/>
      <c r="F17" s="380"/>
      <c r="G17" s="380"/>
      <c r="H17" s="380"/>
      <c r="I17" s="380"/>
      <c r="J17" s="381"/>
      <c r="K17" s="376"/>
      <c r="L17" s="375"/>
      <c r="M17" s="375"/>
      <c r="N17" s="375"/>
      <c r="O17" s="375"/>
      <c r="P17" s="375"/>
      <c r="Q17" s="375"/>
      <c r="R17" s="375"/>
      <c r="S17" s="202">
        <v>13</v>
      </c>
      <c r="T17" s="203" t="str">
        <f>IF(ADULTE!R17="","",ADULTE!R17)</f>
        <v/>
      </c>
      <c r="U17" s="346"/>
      <c r="V17" s="346" t="str">
        <f>IF('JUNIOR 1'!D16="","",'JUNIOR 1'!D16)</f>
        <v/>
      </c>
      <c r="W17" s="346" t="str">
        <f>IF('JUNIOR 1'!E16="","",'JUNIOR 1'!E16)</f>
        <v/>
      </c>
      <c r="X17" s="347"/>
      <c r="Y17" s="214"/>
      <c r="Z17" s="215"/>
    </row>
    <row r="18" spans="1:29" ht="15" customHeight="1" thickBot="1" x14ac:dyDescent="0.3">
      <c r="A18" s="413" t="s">
        <v>234</v>
      </c>
      <c r="B18" s="493" t="s">
        <v>205</v>
      </c>
      <c r="C18" s="494" t="s">
        <v>235</v>
      </c>
      <c r="D18" s="504" t="s">
        <v>211</v>
      </c>
      <c r="E18" s="504" t="s">
        <v>236</v>
      </c>
      <c r="F18" s="505"/>
      <c r="G18" s="506" t="s">
        <v>204</v>
      </c>
      <c r="H18" s="506"/>
      <c r="I18" s="506"/>
      <c r="J18" s="506"/>
      <c r="K18" s="67"/>
      <c r="L18" s="413" t="s">
        <v>237</v>
      </c>
      <c r="M18" s="413"/>
      <c r="N18" s="413"/>
      <c r="O18" s="413"/>
      <c r="P18" s="413"/>
      <c r="Q18" s="496" t="s">
        <v>220</v>
      </c>
      <c r="R18" s="496"/>
      <c r="S18" s="202">
        <v>14</v>
      </c>
      <c r="T18" s="203" t="str">
        <f>IF(ADULTE!R18="","",ADULTE!R18)</f>
        <v/>
      </c>
      <c r="U18" s="346"/>
      <c r="V18" s="346" t="str">
        <f>IF('JUNIOR 1'!D17="","",'JUNIOR 1'!D17)</f>
        <v/>
      </c>
      <c r="W18" s="346" t="str">
        <f>IF('JUNIOR 1'!E17="","",'JUNIOR 1'!E17)</f>
        <v/>
      </c>
      <c r="X18" s="348"/>
      <c r="Y18" s="216"/>
      <c r="Z18" s="217"/>
    </row>
    <row r="19" spans="1:29" ht="30" customHeight="1" thickBot="1" x14ac:dyDescent="0.3">
      <c r="A19" s="413"/>
      <c r="B19" s="493"/>
      <c r="C19" s="494"/>
      <c r="D19" s="504"/>
      <c r="E19" s="504"/>
      <c r="F19" s="505"/>
      <c r="G19" s="66" t="s">
        <v>313</v>
      </c>
      <c r="H19" s="66" t="s">
        <v>314</v>
      </c>
      <c r="I19" s="164" t="s">
        <v>315</v>
      </c>
      <c r="J19" s="162" t="s">
        <v>206</v>
      </c>
      <c r="K19" s="124"/>
      <c r="L19" s="125" t="s">
        <v>35</v>
      </c>
      <c r="M19" s="126" t="s">
        <v>34</v>
      </c>
      <c r="N19" s="125" t="s">
        <v>206</v>
      </c>
      <c r="O19" s="125" t="s">
        <v>227</v>
      </c>
      <c r="P19" s="17" t="s">
        <v>228</v>
      </c>
      <c r="Q19" s="15" t="s">
        <v>212</v>
      </c>
      <c r="R19" s="15" t="s">
        <v>229</v>
      </c>
      <c r="S19" s="202">
        <v>15</v>
      </c>
      <c r="T19" s="203" t="str">
        <f>IF(ADULTE!R19="","",ADULTE!R19)</f>
        <v/>
      </c>
      <c r="U19" s="346"/>
      <c r="V19" s="346" t="str">
        <f>IF('JUNIOR 1'!D18="","",'JUNIOR 1'!D18)</f>
        <v/>
      </c>
      <c r="W19" s="346" t="str">
        <f>IF('JUNIOR 1'!E18="","",'JUNIOR 1'!E18)</f>
        <v/>
      </c>
      <c r="X19" s="349"/>
      <c r="Y19" s="211"/>
      <c r="Z19" s="212">
        <f>SUM(Z20:Z31)</f>
        <v>0</v>
      </c>
      <c r="AA19" s="180">
        <f>SUM(AA20:AA31)</f>
        <v>0</v>
      </c>
      <c r="AB19">
        <f>AA19</f>
        <v>0</v>
      </c>
      <c r="AC19" t="s">
        <v>293</v>
      </c>
    </row>
    <row r="20" spans="1:29" ht="21.75" customHeight="1" thickBot="1" x14ac:dyDescent="0.3">
      <c r="A20" s="73">
        <v>2</v>
      </c>
      <c r="B20" s="379" t="str">
        <f>CONCATENATE(PROPER($G$1),PROPER($H$1))</f>
        <v>Groupe Adulte</v>
      </c>
      <c r="C20" s="243"/>
      <c r="D20" s="152"/>
      <c r="E20" s="153"/>
      <c r="F20" s="154">
        <v>1</v>
      </c>
      <c r="G20" s="128"/>
      <c r="H20" s="129"/>
      <c r="I20" s="130"/>
      <c r="J20" s="131"/>
      <c r="K20" s="132"/>
      <c r="L20" s="133"/>
      <c r="M20" s="134"/>
      <c r="N20" s="135"/>
      <c r="O20" s="135"/>
      <c r="P20" s="135"/>
      <c r="Q20" s="172"/>
      <c r="R20" s="173"/>
      <c r="S20" s="202">
        <v>16</v>
      </c>
      <c r="T20" s="203" t="str">
        <f>IF(ADULTE!R20="","",ADULTE!R20)</f>
        <v/>
      </c>
      <c r="U20" s="180" t="str">
        <f t="shared" ref="U20:U31" si="7">IF(G20="","",LEFT(G20,3))</f>
        <v/>
      </c>
      <c r="V20" s="180" t="str">
        <f>IF(H20="","",LEFT(H20,2))</f>
        <v/>
      </c>
      <c r="W20" s="180" t="str">
        <f>IF(I20&gt;0,CONCATENATE(TEXT(I20,"aaaa"),TEXT(I20,"mm"),TEXT(I20,"jj")),"")</f>
        <v/>
      </c>
      <c r="X20" s="204" t="str">
        <f>IF(U20&lt;&gt;"",CONCATENATE(W20,"-",U20,"-",V20),"")</f>
        <v/>
      </c>
      <c r="Y20" s="209" t="str">
        <f>IFERROR(VLOOKUP($X20,$T$5:$X$104,1,FALSE),0)</f>
        <v/>
      </c>
      <c r="Z20" s="204">
        <f>IF(OR(Y20=0,Y20=""),0,1)</f>
        <v>0</v>
      </c>
      <c r="AA20" s="180">
        <f>IF(X20&lt;&gt;"",1,0)</f>
        <v>0</v>
      </c>
      <c r="AB20">
        <f>AB19-Z19</f>
        <v>0</v>
      </c>
      <c r="AC20" t="s">
        <v>321</v>
      </c>
    </row>
    <row r="21" spans="1:29" ht="20.25" customHeight="1" thickBot="1" x14ac:dyDescent="0.3">
      <c r="A21" s="138"/>
      <c r="B21" s="139"/>
      <c r="C21" s="143"/>
      <c r="D21" s="156" t="s">
        <v>238</v>
      </c>
      <c r="E21" s="157" t="s">
        <v>239</v>
      </c>
      <c r="F21" s="158">
        <v>2</v>
      </c>
      <c r="G21" s="128"/>
      <c r="H21" s="129"/>
      <c r="I21" s="130"/>
      <c r="J21" s="131"/>
      <c r="K21" s="132"/>
      <c r="L21" s="139"/>
      <c r="M21" s="139"/>
      <c r="N21" s="139"/>
      <c r="O21" s="139"/>
      <c r="P21" s="171"/>
      <c r="Q21" s="174"/>
      <c r="R21" s="175"/>
      <c r="S21" s="202">
        <v>17</v>
      </c>
      <c r="T21" s="203" t="str">
        <f>IF(ADULTE!R21="","",ADULTE!R21)</f>
        <v/>
      </c>
      <c r="U21" s="180" t="str">
        <f t="shared" si="7"/>
        <v/>
      </c>
      <c r="V21" s="180" t="str">
        <f>IF(H21="","",LEFT(H21,2))</f>
        <v/>
      </c>
      <c r="W21" s="180" t="str">
        <f>IF(I21&gt;0,CONCATENATE(TEXT(I21,"aaaa"),TEXT(I21,"mm"),TEXT(I21,"jj")),"")</f>
        <v/>
      </c>
      <c r="X21" s="204" t="str">
        <f>IF(U21&lt;&gt;"",CONCATENATE(W21,"-",U21,"-",V21),"")</f>
        <v/>
      </c>
      <c r="Y21" s="209" t="str">
        <f>IFERROR(VLOOKUP($X21,$T$5:$X$104,1,FALSE),0)</f>
        <v/>
      </c>
      <c r="Z21" s="204">
        <f>IF(OR(Y21=0,Y21=""),0,1)</f>
        <v>0</v>
      </c>
      <c r="AA21" s="180">
        <f t="shared" ref="AA21:AA31" si="8">IF(X21&lt;&gt;"",1,0)</f>
        <v>0</v>
      </c>
    </row>
    <row r="22" spans="1:29" ht="15.75" customHeight="1" thickBot="1" x14ac:dyDescent="0.3">
      <c r="A22" s="499" t="s">
        <v>281</v>
      </c>
      <c r="B22" s="500"/>
      <c r="C22" s="501"/>
      <c r="D22" s="498" t="s">
        <v>240</v>
      </c>
      <c r="E22" s="498"/>
      <c r="F22" s="158">
        <v>3</v>
      </c>
      <c r="G22" s="128"/>
      <c r="H22" s="129"/>
      <c r="I22" s="130"/>
      <c r="J22" s="131"/>
      <c r="K22" s="132"/>
      <c r="L22" s="147"/>
      <c r="M22" s="147"/>
      <c r="N22" s="147"/>
      <c r="O22" s="147"/>
      <c r="P22" s="147"/>
      <c r="Q22" s="147"/>
      <c r="R22" s="132"/>
      <c r="S22" s="202">
        <v>18</v>
      </c>
      <c r="T22" s="203" t="str">
        <f>IF(ADULTE!R22="","",ADULTE!R22)</f>
        <v/>
      </c>
      <c r="U22" s="180" t="str">
        <f t="shared" si="7"/>
        <v/>
      </c>
      <c r="V22" s="180" t="str">
        <f t="shared" ref="V22:V31" si="9">IF(H22="","",LEFT(H22,2))</f>
        <v/>
      </c>
      <c r="W22" s="180" t="str">
        <f t="shared" ref="W22:W31" si="10">IF(I22&gt;0,CONCATENATE(TEXT(I22,"aaaa"),TEXT(I22,"mm"),TEXT(I22,"jj")),"")</f>
        <v/>
      </c>
      <c r="X22" s="204" t="str">
        <f t="shared" ref="X22:X31" si="11">IF(U22&lt;&gt;"",CONCATENATE(W22,"-",U22,"-",V22),"")</f>
        <v/>
      </c>
      <c r="Y22" s="209" t="str">
        <f t="shared" ref="Y22:Y31" si="12">IFERROR(VLOOKUP($X22,$T$5:$X$104,1,FALSE),0)</f>
        <v/>
      </c>
      <c r="Z22" s="204">
        <f t="shared" ref="Z22:Z31" si="13">IF(OR(Y22=0,Y22=""),0,1)</f>
        <v>0</v>
      </c>
      <c r="AA22" s="180">
        <f t="shared" si="8"/>
        <v>0</v>
      </c>
    </row>
    <row r="23" spans="1:29" ht="15.75" thickBot="1" x14ac:dyDescent="0.3">
      <c r="A23" s="500"/>
      <c r="B23" s="500"/>
      <c r="C23" s="501"/>
      <c r="D23" s="498"/>
      <c r="E23" s="498"/>
      <c r="F23" s="158">
        <v>4</v>
      </c>
      <c r="G23" s="128"/>
      <c r="H23" s="129"/>
      <c r="I23" s="130"/>
      <c r="J23" s="131"/>
      <c r="K23" s="132"/>
      <c r="L23" s="147"/>
      <c r="M23" s="147"/>
      <c r="N23" s="147"/>
      <c r="O23" s="147"/>
      <c r="P23" s="147"/>
      <c r="Q23" s="147"/>
      <c r="R23" s="139"/>
      <c r="S23" s="202">
        <v>19</v>
      </c>
      <c r="T23" s="203" t="str">
        <f>IF(ADULTE!R23="","",ADULTE!R23)</f>
        <v/>
      </c>
      <c r="U23" s="180" t="str">
        <f t="shared" si="7"/>
        <v/>
      </c>
      <c r="V23" s="180" t="str">
        <f t="shared" si="9"/>
        <v/>
      </c>
      <c r="W23" s="180" t="str">
        <f t="shared" si="10"/>
        <v/>
      </c>
      <c r="X23" s="204" t="str">
        <f t="shared" si="11"/>
        <v/>
      </c>
      <c r="Y23" s="209" t="str">
        <f t="shared" si="12"/>
        <v/>
      </c>
      <c r="Z23" s="204">
        <f t="shared" si="13"/>
        <v>0</v>
      </c>
      <c r="AA23" s="180">
        <f t="shared" si="8"/>
        <v>0</v>
      </c>
    </row>
    <row r="24" spans="1:29" ht="15.75" customHeight="1" thickBot="1" x14ac:dyDescent="0.3">
      <c r="A24" s="148"/>
      <c r="B24" s="502">
        <f>Z19</f>
        <v>0</v>
      </c>
      <c r="C24" s="160"/>
      <c r="D24" s="498"/>
      <c r="E24" s="498"/>
      <c r="F24" s="158">
        <v>5</v>
      </c>
      <c r="G24" s="128"/>
      <c r="H24" s="129"/>
      <c r="I24" s="130"/>
      <c r="J24" s="131"/>
      <c r="K24" s="132"/>
      <c r="L24" s="147"/>
      <c r="M24" s="147"/>
      <c r="N24" s="147"/>
      <c r="O24" s="147"/>
      <c r="P24" s="147"/>
      <c r="Q24" s="147"/>
      <c r="R24" s="139"/>
      <c r="S24" s="202">
        <v>20</v>
      </c>
      <c r="T24" s="203" t="str">
        <f>IF(ADULTE!R24="","",ADULTE!R24)</f>
        <v/>
      </c>
      <c r="U24" s="180" t="str">
        <f t="shared" si="7"/>
        <v/>
      </c>
      <c r="V24" s="180" t="str">
        <f t="shared" si="9"/>
        <v/>
      </c>
      <c r="W24" s="180" t="str">
        <f t="shared" si="10"/>
        <v/>
      </c>
      <c r="X24" s="204" t="str">
        <f t="shared" si="11"/>
        <v/>
      </c>
      <c r="Y24" s="209" t="str">
        <f t="shared" si="12"/>
        <v/>
      </c>
      <c r="Z24" s="204">
        <f t="shared" si="13"/>
        <v>0</v>
      </c>
      <c r="AA24" s="180">
        <f t="shared" si="8"/>
        <v>0</v>
      </c>
    </row>
    <row r="25" spans="1:29" ht="15.75" customHeight="1" thickBot="1" x14ac:dyDescent="0.3">
      <c r="A25" s="148"/>
      <c r="B25" s="502"/>
      <c r="C25" s="160"/>
      <c r="D25" s="498"/>
      <c r="E25" s="498"/>
      <c r="F25" s="158">
        <v>6</v>
      </c>
      <c r="G25" s="128"/>
      <c r="H25" s="129"/>
      <c r="I25" s="130"/>
      <c r="J25" s="131"/>
      <c r="K25" s="132"/>
      <c r="L25" s="147"/>
      <c r="M25" s="147"/>
      <c r="N25" s="147"/>
      <c r="O25" s="147"/>
      <c r="P25" s="147"/>
      <c r="Q25" s="147"/>
      <c r="R25" s="139"/>
      <c r="S25" s="202">
        <v>21</v>
      </c>
      <c r="T25" s="203" t="str">
        <f>IF(ADULTE!R25="","",ADULTE!R25)</f>
        <v/>
      </c>
      <c r="U25" s="180" t="str">
        <f t="shared" si="7"/>
        <v/>
      </c>
      <c r="V25" s="180" t="str">
        <f t="shared" si="9"/>
        <v/>
      </c>
      <c r="W25" s="180" t="str">
        <f t="shared" si="10"/>
        <v/>
      </c>
      <c r="X25" s="204" t="str">
        <f t="shared" si="11"/>
        <v/>
      </c>
      <c r="Y25" s="209" t="str">
        <f t="shared" si="12"/>
        <v/>
      </c>
      <c r="Z25" s="204">
        <f t="shared" si="13"/>
        <v>0</v>
      </c>
      <c r="AA25" s="180">
        <f t="shared" si="8"/>
        <v>0</v>
      </c>
    </row>
    <row r="26" spans="1:29" ht="15.75" customHeight="1" thickBot="1" x14ac:dyDescent="0.3">
      <c r="A26" s="148"/>
      <c r="B26" s="502"/>
      <c r="C26" s="160"/>
      <c r="D26" s="498"/>
      <c r="E26" s="498"/>
      <c r="F26" s="158">
        <v>7</v>
      </c>
      <c r="G26" s="128"/>
      <c r="H26" s="129"/>
      <c r="I26" s="130"/>
      <c r="J26" s="131"/>
      <c r="K26" s="132"/>
      <c r="L26" s="149"/>
      <c r="M26" s="149"/>
      <c r="N26" s="149"/>
      <c r="O26" s="149"/>
      <c r="P26" s="149"/>
      <c r="Q26" s="139"/>
      <c r="R26" s="139"/>
      <c r="S26" s="202">
        <v>22</v>
      </c>
      <c r="T26" s="203" t="str">
        <f>IF(ADULTE!R26="","",ADULTE!R26)</f>
        <v/>
      </c>
      <c r="U26" s="180" t="str">
        <f t="shared" si="7"/>
        <v/>
      </c>
      <c r="V26" s="180" t="str">
        <f t="shared" si="9"/>
        <v/>
      </c>
      <c r="W26" s="180" t="str">
        <f t="shared" si="10"/>
        <v/>
      </c>
      <c r="X26" s="204" t="str">
        <f t="shared" si="11"/>
        <v/>
      </c>
      <c r="Y26" s="209" t="str">
        <f t="shared" si="12"/>
        <v/>
      </c>
      <c r="Z26" s="204">
        <f t="shared" si="13"/>
        <v>0</v>
      </c>
      <c r="AA26" s="180">
        <f t="shared" si="8"/>
        <v>0</v>
      </c>
    </row>
    <row r="27" spans="1:29" ht="15.75" thickBot="1" x14ac:dyDescent="0.3">
      <c r="A27" s="148"/>
      <c r="B27" s="149"/>
      <c r="C27" s="160"/>
      <c r="D27" s="498"/>
      <c r="E27" s="498"/>
      <c r="F27" s="158">
        <v>8</v>
      </c>
      <c r="G27" s="128"/>
      <c r="H27" s="129"/>
      <c r="I27" s="130"/>
      <c r="J27" s="131"/>
      <c r="K27" s="132"/>
      <c r="L27" s="149"/>
      <c r="M27" s="149"/>
      <c r="N27" s="149"/>
      <c r="O27" s="149"/>
      <c r="P27" s="149"/>
      <c r="Q27" s="139"/>
      <c r="R27" s="139"/>
      <c r="S27" s="202">
        <v>23</v>
      </c>
      <c r="T27" s="203" t="str">
        <f>IF(ADULTE!R27="","",ADULTE!R27)</f>
        <v/>
      </c>
      <c r="U27" s="180" t="str">
        <f t="shared" si="7"/>
        <v/>
      </c>
      <c r="V27" s="180" t="str">
        <f t="shared" si="9"/>
        <v/>
      </c>
      <c r="W27" s="180" t="str">
        <f t="shared" si="10"/>
        <v/>
      </c>
      <c r="X27" s="204" t="str">
        <f t="shared" si="11"/>
        <v/>
      </c>
      <c r="Y27" s="209" t="str">
        <f t="shared" si="12"/>
        <v/>
      </c>
      <c r="Z27" s="204">
        <f t="shared" si="13"/>
        <v>0</v>
      </c>
      <c r="AA27" s="180">
        <f t="shared" si="8"/>
        <v>0</v>
      </c>
    </row>
    <row r="28" spans="1:29" ht="15.75" thickBot="1" x14ac:dyDescent="0.3">
      <c r="A28" s="148"/>
      <c r="B28" s="149"/>
      <c r="C28" s="160"/>
      <c r="D28" s="498"/>
      <c r="E28" s="498"/>
      <c r="F28" s="158">
        <v>9</v>
      </c>
      <c r="G28" s="128"/>
      <c r="H28" s="129"/>
      <c r="I28" s="130"/>
      <c r="J28" s="131"/>
      <c r="K28" s="132"/>
      <c r="L28" s="149"/>
      <c r="M28" s="149"/>
      <c r="N28" s="149"/>
      <c r="O28" s="149"/>
      <c r="P28" s="149"/>
      <c r="Q28" s="139"/>
      <c r="R28" s="139"/>
      <c r="S28" s="202">
        <v>24</v>
      </c>
      <c r="T28" s="203" t="str">
        <f>IF(ADULTE!R28="","",ADULTE!R28)</f>
        <v/>
      </c>
      <c r="U28" s="180" t="str">
        <f t="shared" si="7"/>
        <v/>
      </c>
      <c r="V28" s="180" t="str">
        <f t="shared" si="9"/>
        <v/>
      </c>
      <c r="W28" s="180" t="str">
        <f t="shared" si="10"/>
        <v/>
      </c>
      <c r="X28" s="204" t="str">
        <f t="shared" si="11"/>
        <v/>
      </c>
      <c r="Y28" s="209" t="str">
        <f t="shared" si="12"/>
        <v/>
      </c>
      <c r="Z28" s="204">
        <f t="shared" si="13"/>
        <v>0</v>
      </c>
      <c r="AA28" s="180">
        <f t="shared" si="8"/>
        <v>0</v>
      </c>
    </row>
    <row r="29" spans="1:29" ht="15.75" thickBot="1" x14ac:dyDescent="0.3">
      <c r="A29" s="148"/>
      <c r="B29" s="149"/>
      <c r="C29" s="160"/>
      <c r="D29" s="498"/>
      <c r="E29" s="498"/>
      <c r="F29" s="158">
        <v>10</v>
      </c>
      <c r="G29" s="128"/>
      <c r="H29" s="129"/>
      <c r="I29" s="130"/>
      <c r="J29" s="131"/>
      <c r="K29" s="132"/>
      <c r="L29" s="149"/>
      <c r="M29" s="149"/>
      <c r="N29" s="149"/>
      <c r="O29" s="149"/>
      <c r="P29" s="149"/>
      <c r="Q29" s="139"/>
      <c r="R29" s="139"/>
      <c r="S29" s="202">
        <v>25</v>
      </c>
      <c r="T29" s="203" t="str">
        <f>IF(ADULTE!R29="","",ADULTE!R29)</f>
        <v/>
      </c>
      <c r="U29" s="180" t="str">
        <f t="shared" si="7"/>
        <v/>
      </c>
      <c r="V29" s="180" t="str">
        <f t="shared" si="9"/>
        <v/>
      </c>
      <c r="W29" s="180" t="str">
        <f t="shared" si="10"/>
        <v/>
      </c>
      <c r="X29" s="204" t="str">
        <f t="shared" si="11"/>
        <v/>
      </c>
      <c r="Y29" s="209" t="str">
        <f t="shared" si="12"/>
        <v/>
      </c>
      <c r="Z29" s="204">
        <f t="shared" si="13"/>
        <v>0</v>
      </c>
      <c r="AA29" s="180">
        <f t="shared" si="8"/>
        <v>0</v>
      </c>
    </row>
    <row r="30" spans="1:29" ht="15.75" thickBot="1" x14ac:dyDescent="0.3">
      <c r="A30" s="148"/>
      <c r="B30" s="149"/>
      <c r="C30" s="160"/>
      <c r="D30" s="498"/>
      <c r="E30" s="498"/>
      <c r="F30" s="158">
        <v>11</v>
      </c>
      <c r="G30" s="128"/>
      <c r="H30" s="129"/>
      <c r="I30" s="130"/>
      <c r="J30" s="131"/>
      <c r="K30" s="132"/>
      <c r="L30" s="149"/>
      <c r="M30" s="149"/>
      <c r="N30" s="149"/>
      <c r="O30" s="149"/>
      <c r="P30" s="149"/>
      <c r="Q30" s="139"/>
      <c r="R30" s="139"/>
      <c r="S30" s="202">
        <v>26</v>
      </c>
      <c r="T30" s="203" t="str">
        <f>IF(ADULTE!R30="","",ADULTE!R30)</f>
        <v/>
      </c>
      <c r="U30" s="180" t="str">
        <f t="shared" si="7"/>
        <v/>
      </c>
      <c r="V30" s="180" t="str">
        <f t="shared" si="9"/>
        <v/>
      </c>
      <c r="W30" s="180" t="str">
        <f t="shared" si="10"/>
        <v/>
      </c>
      <c r="X30" s="204" t="str">
        <f t="shared" si="11"/>
        <v/>
      </c>
      <c r="Y30" s="209" t="str">
        <f t="shared" si="12"/>
        <v/>
      </c>
      <c r="Z30" s="204">
        <f t="shared" si="13"/>
        <v>0</v>
      </c>
      <c r="AA30" s="180">
        <f t="shared" si="8"/>
        <v>0</v>
      </c>
    </row>
    <row r="31" spans="1:29" ht="15.75" thickBot="1" x14ac:dyDescent="0.3">
      <c r="A31" s="148"/>
      <c r="B31" s="149"/>
      <c r="C31" s="160"/>
      <c r="D31" s="498"/>
      <c r="E31" s="498"/>
      <c r="F31" s="161">
        <v>12</v>
      </c>
      <c r="G31" s="128"/>
      <c r="H31" s="129"/>
      <c r="I31" s="130"/>
      <c r="J31" s="131"/>
      <c r="K31" s="132"/>
      <c r="L31" s="149"/>
      <c r="M31" s="149"/>
      <c r="N31" s="149"/>
      <c r="O31" s="149"/>
      <c r="P31" s="149"/>
      <c r="Q31" s="139"/>
      <c r="R31" s="139"/>
      <c r="S31" s="202">
        <v>27</v>
      </c>
      <c r="T31" s="203" t="str">
        <f>IF(ADULTE!R31="","",ADULTE!R31)</f>
        <v/>
      </c>
      <c r="U31" s="180" t="str">
        <f t="shared" si="7"/>
        <v/>
      </c>
      <c r="V31" s="180" t="str">
        <f t="shared" si="9"/>
        <v/>
      </c>
      <c r="W31" s="180" t="str">
        <f t="shared" si="10"/>
        <v/>
      </c>
      <c r="X31" s="204" t="str">
        <f t="shared" si="11"/>
        <v/>
      </c>
      <c r="Y31" s="205" t="str">
        <f t="shared" si="12"/>
        <v/>
      </c>
      <c r="Z31" s="207">
        <f t="shared" si="13"/>
        <v>0</v>
      </c>
      <c r="AA31" s="180">
        <f t="shared" si="8"/>
        <v>0</v>
      </c>
    </row>
    <row r="32" spans="1:29" ht="15.75" thickBot="1" x14ac:dyDescent="0.3">
      <c r="A32" s="377"/>
      <c r="B32" s="375"/>
      <c r="C32" s="380"/>
      <c r="D32" s="380"/>
      <c r="E32" s="380"/>
      <c r="F32" s="380"/>
      <c r="G32" s="380"/>
      <c r="H32" s="380"/>
      <c r="I32" s="380"/>
      <c r="J32" s="381"/>
      <c r="K32" s="376"/>
      <c r="L32" s="375"/>
      <c r="M32" s="375"/>
      <c r="N32" s="375"/>
      <c r="O32" s="375"/>
      <c r="P32" s="375"/>
      <c r="Q32" s="375"/>
      <c r="R32" s="375"/>
      <c r="S32" s="202">
        <v>28</v>
      </c>
      <c r="T32" s="203" t="str">
        <f>IF(ADULTE!R32="","",ADULTE!R32)</f>
        <v/>
      </c>
      <c r="U32" s="346"/>
      <c r="V32" s="346"/>
      <c r="W32" s="346"/>
      <c r="X32" s="347"/>
      <c r="Y32" s="218"/>
    </row>
    <row r="33" spans="1:29" ht="15" customHeight="1" thickBot="1" x14ac:dyDescent="0.3">
      <c r="A33" s="413" t="s">
        <v>234</v>
      </c>
      <c r="B33" s="493" t="s">
        <v>205</v>
      </c>
      <c r="C33" s="494" t="s">
        <v>235</v>
      </c>
      <c r="D33" s="504" t="s">
        <v>211</v>
      </c>
      <c r="E33" s="504" t="s">
        <v>236</v>
      </c>
      <c r="F33" s="505"/>
      <c r="G33" s="506" t="s">
        <v>204</v>
      </c>
      <c r="H33" s="506"/>
      <c r="I33" s="506"/>
      <c r="J33" s="506"/>
      <c r="K33" s="67"/>
      <c r="L33" s="413" t="s">
        <v>237</v>
      </c>
      <c r="M33" s="413"/>
      <c r="N33" s="413"/>
      <c r="O33" s="413"/>
      <c r="P33" s="413"/>
      <c r="Q33" s="496" t="s">
        <v>220</v>
      </c>
      <c r="R33" s="496"/>
      <c r="S33" s="202">
        <v>29</v>
      </c>
      <c r="T33" s="203" t="str">
        <f>IF(ADULTE!R33="","",ADULTE!R33)</f>
        <v/>
      </c>
      <c r="U33" s="346"/>
      <c r="V33" s="346" t="str">
        <f>IF('JUNIOR 1'!D32="","",'JUNIOR 1'!D32)</f>
        <v/>
      </c>
      <c r="W33" s="346" t="str">
        <f>IF('JUNIOR 1'!E32="","",'JUNIOR 1'!E32)</f>
        <v/>
      </c>
      <c r="X33" s="348"/>
      <c r="Y33" s="218"/>
    </row>
    <row r="34" spans="1:29" ht="30" customHeight="1" thickTop="1" thickBot="1" x14ac:dyDescent="0.3">
      <c r="A34" s="413"/>
      <c r="B34" s="493"/>
      <c r="C34" s="494"/>
      <c r="D34" s="504"/>
      <c r="E34" s="504"/>
      <c r="F34" s="505"/>
      <c r="G34" s="66" t="s">
        <v>313</v>
      </c>
      <c r="H34" s="66" t="s">
        <v>314</v>
      </c>
      <c r="I34" s="164" t="s">
        <v>315</v>
      </c>
      <c r="J34" s="162" t="s">
        <v>206</v>
      </c>
      <c r="K34" s="124"/>
      <c r="L34" s="125" t="s">
        <v>35</v>
      </c>
      <c r="M34" s="126" t="s">
        <v>34</v>
      </c>
      <c r="N34" s="125" t="s">
        <v>206</v>
      </c>
      <c r="O34" s="125" t="s">
        <v>227</v>
      </c>
      <c r="P34" s="17" t="s">
        <v>228</v>
      </c>
      <c r="Q34" s="15" t="s">
        <v>212</v>
      </c>
      <c r="R34" s="15" t="s">
        <v>229</v>
      </c>
      <c r="S34" s="202">
        <v>30</v>
      </c>
      <c r="T34" s="203" t="str">
        <f>IF(ADULTE!R34="","",ADULTE!R34)</f>
        <v/>
      </c>
      <c r="U34" s="346"/>
      <c r="V34" s="346" t="str">
        <f>IF('JUNIOR 1'!D33="","",'JUNIOR 1'!D33)</f>
        <v/>
      </c>
      <c r="W34" s="346" t="str">
        <f>IF('JUNIOR 1'!E33="","",'JUNIOR 1'!E33)</f>
        <v/>
      </c>
      <c r="X34" s="349"/>
      <c r="Y34" s="198"/>
      <c r="Z34" s="201">
        <f>SUM(Z35:Z46)</f>
        <v>0</v>
      </c>
      <c r="AA34" s="180">
        <f>SUM(AA35:AA46)</f>
        <v>0</v>
      </c>
      <c r="AB34">
        <f>COUNTA(G35:G46)</f>
        <v>0</v>
      </c>
      <c r="AC34" t="s">
        <v>293</v>
      </c>
    </row>
    <row r="35" spans="1:29" ht="21.75" customHeight="1" thickBot="1" x14ac:dyDescent="0.3">
      <c r="A35" s="73">
        <v>3</v>
      </c>
      <c r="B35" s="379" t="str">
        <f>CONCATENATE(PROPER($G$1),PROPER($H$1))</f>
        <v>Groupe Adulte</v>
      </c>
      <c r="C35" s="243"/>
      <c r="D35" s="152"/>
      <c r="E35" s="153"/>
      <c r="F35" s="154">
        <v>1</v>
      </c>
      <c r="G35" s="128"/>
      <c r="H35" s="129"/>
      <c r="I35" s="130"/>
      <c r="J35" s="131"/>
      <c r="K35" s="132"/>
      <c r="L35" s="133"/>
      <c r="M35" s="134"/>
      <c r="N35" s="135"/>
      <c r="O35" s="135"/>
      <c r="P35" s="135"/>
      <c r="Q35" s="172"/>
      <c r="R35" s="173"/>
      <c r="S35" s="202">
        <v>31</v>
      </c>
      <c r="T35" s="203" t="str">
        <f>IF(ADULTE!R35="","",ADULTE!R35)</f>
        <v/>
      </c>
      <c r="U35" s="180" t="str">
        <f t="shared" ref="U35:U46" si="14">IF(G35="","",LEFT(G35,3))</f>
        <v/>
      </c>
      <c r="V35" s="180" t="str">
        <f>IF('JUNIOR 1'!D34="","",'JUNIOR 1'!D34)</f>
        <v/>
      </c>
      <c r="W35" s="180" t="str">
        <f>IF('JUNIOR 1'!E34="","",'JUNIOR 1'!E34)</f>
        <v/>
      </c>
      <c r="X35" s="204" t="str">
        <f t="shared" ref="X35:X46" si="15">LEFT(J35,15)</f>
        <v/>
      </c>
      <c r="Y35" s="209" t="str">
        <f>IFERROR(VLOOKUP($X35,$T$5:$X$104,1,FALSE),0)</f>
        <v/>
      </c>
      <c r="Z35" s="204">
        <f>IF(OR(Y35=0,Y35=""),0,1)</f>
        <v>0</v>
      </c>
      <c r="AA35" s="180">
        <f>IF(X35&lt;&gt;"",1,0)</f>
        <v>0</v>
      </c>
      <c r="AB35">
        <f>AB34-Z34</f>
        <v>0</v>
      </c>
      <c r="AC35" t="s">
        <v>294</v>
      </c>
    </row>
    <row r="36" spans="1:29" ht="20.25" customHeight="1" thickBot="1" x14ac:dyDescent="0.3">
      <c r="A36" s="138"/>
      <c r="B36" s="139"/>
      <c r="C36" s="143"/>
      <c r="D36" s="156" t="s">
        <v>238</v>
      </c>
      <c r="E36" s="157" t="s">
        <v>239</v>
      </c>
      <c r="F36" s="158">
        <v>2</v>
      </c>
      <c r="G36" s="128"/>
      <c r="H36" s="129"/>
      <c r="I36" s="130"/>
      <c r="J36" s="131"/>
      <c r="K36" s="132"/>
      <c r="L36" s="139"/>
      <c r="M36" s="139"/>
      <c r="N36" s="139"/>
      <c r="O36" s="139"/>
      <c r="P36" s="171"/>
      <c r="Q36" s="174"/>
      <c r="R36" s="175"/>
      <c r="S36" s="202">
        <v>32</v>
      </c>
      <c r="T36" s="203" t="str">
        <f>IF(ADULTE!R36="","",ADULTE!R36)</f>
        <v/>
      </c>
      <c r="U36" s="180" t="str">
        <f t="shared" si="14"/>
        <v/>
      </c>
      <c r="V36" s="180" t="str">
        <f>IF('JUNIOR 1'!D35="","",'JUNIOR 1'!D35)</f>
        <v/>
      </c>
      <c r="W36" s="180" t="str">
        <f>IF('JUNIOR 1'!E35="","",'JUNIOR 1'!E35)</f>
        <v/>
      </c>
      <c r="X36" s="204" t="str">
        <f t="shared" si="15"/>
        <v/>
      </c>
      <c r="Y36" s="209" t="str">
        <f>IFERROR(VLOOKUP($X36,$T$5:$X$104,1,FALSE),0)</f>
        <v/>
      </c>
      <c r="Z36" s="204">
        <f>IF(OR(Y36=0,Y36=""),0,1)</f>
        <v>0</v>
      </c>
      <c r="AA36" s="180">
        <f t="shared" ref="AA36:AA46" si="16">IF(X36&lt;&gt;"",1,0)</f>
        <v>0</v>
      </c>
    </row>
    <row r="37" spans="1:29" ht="15.75" customHeight="1" thickBot="1" x14ac:dyDescent="0.3">
      <c r="A37" s="499" t="s">
        <v>281</v>
      </c>
      <c r="B37" s="500"/>
      <c r="C37" s="501"/>
      <c r="D37" s="498" t="s">
        <v>240</v>
      </c>
      <c r="E37" s="498"/>
      <c r="F37" s="158">
        <v>3</v>
      </c>
      <c r="G37" s="128"/>
      <c r="H37" s="129"/>
      <c r="I37" s="130"/>
      <c r="J37" s="131"/>
      <c r="K37" s="132"/>
      <c r="L37" s="147"/>
      <c r="M37" s="147"/>
      <c r="N37" s="147"/>
      <c r="O37" s="147"/>
      <c r="P37" s="147"/>
      <c r="Q37" s="147"/>
      <c r="R37" s="132"/>
      <c r="S37" s="202">
        <v>33</v>
      </c>
      <c r="T37" s="203" t="str">
        <f>IF(ADULTE!R37="","",ADULTE!R37)</f>
        <v/>
      </c>
      <c r="U37" s="180" t="str">
        <f t="shared" si="14"/>
        <v/>
      </c>
      <c r="V37" s="180" t="str">
        <f>IF('JUNIOR 1'!D36="","",'JUNIOR 1'!D36)</f>
        <v/>
      </c>
      <c r="W37" s="180" t="str">
        <f>IF('JUNIOR 1'!E36="","",'JUNIOR 1'!E36)</f>
        <v/>
      </c>
      <c r="X37" s="204" t="str">
        <f t="shared" si="15"/>
        <v/>
      </c>
      <c r="Y37" s="209" t="str">
        <f t="shared" ref="Y37:Y46" si="17">IFERROR(VLOOKUP($X37,$T$5:$X$104,1,FALSE),0)</f>
        <v/>
      </c>
      <c r="Z37" s="204">
        <f t="shared" ref="Z37:Z46" si="18">IF(OR(Y37=0,Y37=""),0,1)</f>
        <v>0</v>
      </c>
      <c r="AA37" s="180">
        <f t="shared" si="16"/>
        <v>0</v>
      </c>
    </row>
    <row r="38" spans="1:29" ht="15.75" thickBot="1" x14ac:dyDescent="0.3">
      <c r="A38" s="500"/>
      <c r="B38" s="500"/>
      <c r="C38" s="501"/>
      <c r="D38" s="498"/>
      <c r="E38" s="498"/>
      <c r="F38" s="158">
        <v>4</v>
      </c>
      <c r="G38" s="128"/>
      <c r="H38" s="129"/>
      <c r="I38" s="130"/>
      <c r="J38" s="131"/>
      <c r="K38" s="132"/>
      <c r="L38" s="147"/>
      <c r="M38" s="147"/>
      <c r="N38" s="147"/>
      <c r="O38" s="147"/>
      <c r="P38" s="147"/>
      <c r="Q38" s="147"/>
      <c r="R38" s="139"/>
      <c r="S38" s="202">
        <v>34</v>
      </c>
      <c r="T38" s="203" t="str">
        <f>IF(ADULTE!R38="","",ADULTE!R38)</f>
        <v/>
      </c>
      <c r="U38" s="180" t="str">
        <f t="shared" si="14"/>
        <v/>
      </c>
      <c r="V38" s="180" t="str">
        <f>IF('JUNIOR 1'!D37="","",'JUNIOR 1'!D37)</f>
        <v/>
      </c>
      <c r="W38" s="180" t="str">
        <f>IF('JUNIOR 1'!E37="","",'JUNIOR 1'!E37)</f>
        <v/>
      </c>
      <c r="X38" s="204" t="str">
        <f t="shared" si="15"/>
        <v/>
      </c>
      <c r="Y38" s="209" t="str">
        <f t="shared" si="17"/>
        <v/>
      </c>
      <c r="Z38" s="204">
        <f t="shared" si="18"/>
        <v>0</v>
      </c>
      <c r="AA38" s="180">
        <f t="shared" si="16"/>
        <v>0</v>
      </c>
    </row>
    <row r="39" spans="1:29" ht="15.75" customHeight="1" thickBot="1" x14ac:dyDescent="0.3">
      <c r="A39" s="148"/>
      <c r="B39" s="502">
        <f>Z34</f>
        <v>0</v>
      </c>
      <c r="C39" s="160"/>
      <c r="D39" s="498"/>
      <c r="E39" s="498"/>
      <c r="F39" s="158">
        <v>5</v>
      </c>
      <c r="G39" s="128"/>
      <c r="H39" s="129"/>
      <c r="I39" s="130"/>
      <c r="J39" s="131"/>
      <c r="K39" s="132"/>
      <c r="L39" s="147"/>
      <c r="M39" s="147"/>
      <c r="N39" s="147"/>
      <c r="O39" s="147"/>
      <c r="P39" s="147"/>
      <c r="Q39" s="147"/>
      <c r="R39" s="139"/>
      <c r="S39" s="202">
        <v>35</v>
      </c>
      <c r="T39" s="203" t="str">
        <f>IF(ADULTE!R39="","",ADULTE!R39)</f>
        <v/>
      </c>
      <c r="U39" s="180" t="str">
        <f t="shared" si="14"/>
        <v/>
      </c>
      <c r="V39" s="180" t="str">
        <f>IF('JUNIOR 1'!D38="","",'JUNIOR 1'!D38)</f>
        <v/>
      </c>
      <c r="W39" s="180" t="str">
        <f>IF('JUNIOR 1'!E38="","",'JUNIOR 1'!E38)</f>
        <v/>
      </c>
      <c r="X39" s="204" t="str">
        <f t="shared" si="15"/>
        <v/>
      </c>
      <c r="Y39" s="209" t="str">
        <f t="shared" si="17"/>
        <v/>
      </c>
      <c r="Z39" s="204">
        <f t="shared" si="18"/>
        <v>0</v>
      </c>
      <c r="AA39" s="180">
        <f t="shared" si="16"/>
        <v>0</v>
      </c>
    </row>
    <row r="40" spans="1:29" ht="15.75" customHeight="1" thickBot="1" x14ac:dyDescent="0.3">
      <c r="A40" s="148"/>
      <c r="B40" s="502"/>
      <c r="C40" s="160"/>
      <c r="D40" s="498"/>
      <c r="E40" s="498"/>
      <c r="F40" s="158">
        <v>6</v>
      </c>
      <c r="G40" s="128"/>
      <c r="H40" s="129"/>
      <c r="I40" s="130"/>
      <c r="J40" s="131"/>
      <c r="K40" s="132"/>
      <c r="L40" s="147"/>
      <c r="M40" s="147"/>
      <c r="N40" s="147"/>
      <c r="O40" s="147"/>
      <c r="P40" s="147"/>
      <c r="Q40" s="147"/>
      <c r="R40" s="139"/>
      <c r="S40" s="202">
        <v>36</v>
      </c>
      <c r="T40" s="203" t="str">
        <f>IF(ADULTE!R40="","",ADULTE!R40)</f>
        <v/>
      </c>
      <c r="U40" s="180" t="str">
        <f t="shared" si="14"/>
        <v/>
      </c>
      <c r="V40" s="180" t="str">
        <f>IF('JUNIOR 1'!D39="","",'JUNIOR 1'!D39)</f>
        <v/>
      </c>
      <c r="W40" s="180" t="str">
        <f>IF('JUNIOR 1'!E39="","",'JUNIOR 1'!E39)</f>
        <v/>
      </c>
      <c r="X40" s="204" t="str">
        <f t="shared" si="15"/>
        <v/>
      </c>
      <c r="Y40" s="209" t="str">
        <f t="shared" si="17"/>
        <v/>
      </c>
      <c r="Z40" s="204">
        <f t="shared" si="18"/>
        <v>0</v>
      </c>
      <c r="AA40" s="180">
        <f t="shared" si="16"/>
        <v>0</v>
      </c>
    </row>
    <row r="41" spans="1:29" ht="15.75" customHeight="1" thickBot="1" x14ac:dyDescent="0.3">
      <c r="A41" s="148"/>
      <c r="B41" s="502"/>
      <c r="C41" s="160"/>
      <c r="D41" s="498"/>
      <c r="E41" s="498"/>
      <c r="F41" s="158">
        <v>7</v>
      </c>
      <c r="G41" s="128"/>
      <c r="H41" s="129"/>
      <c r="I41" s="130"/>
      <c r="J41" s="131"/>
      <c r="K41" s="132"/>
      <c r="L41" s="149"/>
      <c r="M41" s="149"/>
      <c r="N41" s="149"/>
      <c r="O41" s="149"/>
      <c r="P41" s="149"/>
      <c r="Q41" s="139"/>
      <c r="R41" s="139"/>
      <c r="S41" s="202">
        <v>37</v>
      </c>
      <c r="T41" s="203" t="str">
        <f>IF(ADULTE!R41="","",ADULTE!R41)</f>
        <v/>
      </c>
      <c r="U41" s="180" t="str">
        <f t="shared" si="14"/>
        <v/>
      </c>
      <c r="V41" s="180" t="str">
        <f>IF('JUNIOR 1'!D40="","",'JUNIOR 1'!D40)</f>
        <v/>
      </c>
      <c r="W41" s="180" t="str">
        <f>IF('JUNIOR 1'!E40="","",'JUNIOR 1'!E40)</f>
        <v/>
      </c>
      <c r="X41" s="204" t="str">
        <f t="shared" si="15"/>
        <v/>
      </c>
      <c r="Y41" s="209" t="str">
        <f t="shared" si="17"/>
        <v/>
      </c>
      <c r="Z41" s="204">
        <f t="shared" si="18"/>
        <v>0</v>
      </c>
      <c r="AA41" s="180">
        <f t="shared" si="16"/>
        <v>0</v>
      </c>
    </row>
    <row r="42" spans="1:29" ht="15.75" thickBot="1" x14ac:dyDescent="0.3">
      <c r="A42" s="148"/>
      <c r="B42" s="149"/>
      <c r="C42" s="160"/>
      <c r="D42" s="498"/>
      <c r="E42" s="498"/>
      <c r="F42" s="158">
        <v>8</v>
      </c>
      <c r="G42" s="128"/>
      <c r="H42" s="129"/>
      <c r="I42" s="130"/>
      <c r="J42" s="131"/>
      <c r="K42" s="132"/>
      <c r="L42" s="149"/>
      <c r="M42" s="149"/>
      <c r="N42" s="149"/>
      <c r="O42" s="149"/>
      <c r="P42" s="149"/>
      <c r="Q42" s="139"/>
      <c r="R42" s="139"/>
      <c r="S42" s="202">
        <v>38</v>
      </c>
      <c r="T42" s="203" t="str">
        <f>IF(ADULTE!R42="","",ADULTE!R42)</f>
        <v/>
      </c>
      <c r="U42" s="180" t="str">
        <f t="shared" si="14"/>
        <v/>
      </c>
      <c r="V42" s="180" t="str">
        <f>IF('JUNIOR 1'!D41="","",'JUNIOR 1'!D41)</f>
        <v/>
      </c>
      <c r="W42" s="180" t="str">
        <f>IF('JUNIOR 1'!E41="","",'JUNIOR 1'!E41)</f>
        <v/>
      </c>
      <c r="X42" s="204" t="str">
        <f t="shared" si="15"/>
        <v/>
      </c>
      <c r="Y42" s="209" t="str">
        <f t="shared" si="17"/>
        <v/>
      </c>
      <c r="Z42" s="204">
        <f t="shared" si="18"/>
        <v>0</v>
      </c>
      <c r="AA42" s="180">
        <f t="shared" si="16"/>
        <v>0</v>
      </c>
    </row>
    <row r="43" spans="1:29" ht="15.75" thickBot="1" x14ac:dyDescent="0.3">
      <c r="A43" s="148"/>
      <c r="B43" s="149"/>
      <c r="C43" s="160"/>
      <c r="D43" s="498"/>
      <c r="E43" s="498"/>
      <c r="F43" s="158">
        <v>9</v>
      </c>
      <c r="G43" s="128"/>
      <c r="H43" s="129"/>
      <c r="I43" s="130"/>
      <c r="J43" s="131"/>
      <c r="K43" s="132"/>
      <c r="L43" s="149"/>
      <c r="M43" s="149"/>
      <c r="N43" s="149"/>
      <c r="O43" s="149"/>
      <c r="P43" s="149"/>
      <c r="Q43" s="139"/>
      <c r="R43" s="139"/>
      <c r="S43" s="202">
        <v>39</v>
      </c>
      <c r="T43" s="203" t="str">
        <f>IF(ADULTE!R43="","",ADULTE!R43)</f>
        <v/>
      </c>
      <c r="U43" s="180" t="str">
        <f t="shared" si="14"/>
        <v/>
      </c>
      <c r="V43" s="180" t="str">
        <f>IF('JUNIOR 1'!D42="","",'JUNIOR 1'!D42)</f>
        <v/>
      </c>
      <c r="W43" s="180" t="str">
        <f>IF('JUNIOR 1'!E42="","",'JUNIOR 1'!E42)</f>
        <v/>
      </c>
      <c r="X43" s="204" t="str">
        <f t="shared" si="15"/>
        <v/>
      </c>
      <c r="Y43" s="209" t="str">
        <f t="shared" si="17"/>
        <v/>
      </c>
      <c r="Z43" s="204">
        <f t="shared" si="18"/>
        <v>0</v>
      </c>
      <c r="AA43" s="180">
        <f t="shared" si="16"/>
        <v>0</v>
      </c>
    </row>
    <row r="44" spans="1:29" ht="15.75" thickBot="1" x14ac:dyDescent="0.3">
      <c r="A44" s="148"/>
      <c r="B44" s="149"/>
      <c r="C44" s="160"/>
      <c r="D44" s="498"/>
      <c r="E44" s="498"/>
      <c r="F44" s="158">
        <v>10</v>
      </c>
      <c r="G44" s="128"/>
      <c r="H44" s="129"/>
      <c r="I44" s="130"/>
      <c r="J44" s="131"/>
      <c r="K44" s="132"/>
      <c r="L44" s="149"/>
      <c r="M44" s="149"/>
      <c r="N44" s="149"/>
      <c r="O44" s="149"/>
      <c r="P44" s="149"/>
      <c r="Q44" s="139"/>
      <c r="R44" s="139"/>
      <c r="S44" s="202">
        <v>40</v>
      </c>
      <c r="T44" s="203" t="str">
        <f>IF(ADULTE!R44="","",ADULTE!R44)</f>
        <v/>
      </c>
      <c r="U44" s="180" t="str">
        <f t="shared" si="14"/>
        <v/>
      </c>
      <c r="V44" s="180" t="str">
        <f>IF('JUNIOR 1'!D43="","",'JUNIOR 1'!D43)</f>
        <v/>
      </c>
      <c r="W44" s="180" t="str">
        <f>IF('JUNIOR 1'!E43="","",'JUNIOR 1'!E43)</f>
        <v/>
      </c>
      <c r="X44" s="204" t="str">
        <f t="shared" si="15"/>
        <v/>
      </c>
      <c r="Y44" s="209" t="str">
        <f t="shared" si="17"/>
        <v/>
      </c>
      <c r="Z44" s="204">
        <f t="shared" si="18"/>
        <v>0</v>
      </c>
      <c r="AA44" s="180">
        <f t="shared" si="16"/>
        <v>0</v>
      </c>
    </row>
    <row r="45" spans="1:29" ht="15.75" thickBot="1" x14ac:dyDescent="0.3">
      <c r="A45" s="148"/>
      <c r="B45" s="149"/>
      <c r="C45" s="160"/>
      <c r="D45" s="498"/>
      <c r="E45" s="498"/>
      <c r="F45" s="158">
        <v>11</v>
      </c>
      <c r="G45" s="128"/>
      <c r="H45" s="129"/>
      <c r="I45" s="130"/>
      <c r="J45" s="131"/>
      <c r="K45" s="132"/>
      <c r="L45" s="149"/>
      <c r="M45" s="149"/>
      <c r="N45" s="149"/>
      <c r="O45" s="149"/>
      <c r="P45" s="149"/>
      <c r="Q45" s="139"/>
      <c r="R45" s="139"/>
      <c r="S45" s="202">
        <v>41</v>
      </c>
      <c r="T45" s="203" t="str">
        <f>IF(ADULTE!R45="","",ADULTE!R45)</f>
        <v/>
      </c>
      <c r="U45" s="180" t="str">
        <f t="shared" si="14"/>
        <v/>
      </c>
      <c r="V45" s="180" t="str">
        <f>IF('JUNIOR 1'!D44="","",'JUNIOR 1'!D44)</f>
        <v/>
      </c>
      <c r="W45" s="180" t="str">
        <f>IF('JUNIOR 1'!E44="","",'JUNIOR 1'!E44)</f>
        <v/>
      </c>
      <c r="X45" s="204" t="str">
        <f t="shared" si="15"/>
        <v/>
      </c>
      <c r="Y45" s="209" t="str">
        <f t="shared" si="17"/>
        <v/>
      </c>
      <c r="Z45" s="204">
        <f t="shared" si="18"/>
        <v>0</v>
      </c>
      <c r="AA45" s="180">
        <f t="shared" si="16"/>
        <v>0</v>
      </c>
    </row>
    <row r="46" spans="1:29" ht="15.75" thickBot="1" x14ac:dyDescent="0.3">
      <c r="A46" s="148"/>
      <c r="B46" s="149"/>
      <c r="C46" s="160"/>
      <c r="D46" s="498"/>
      <c r="E46" s="498"/>
      <c r="F46" s="161">
        <v>12</v>
      </c>
      <c r="G46" s="128"/>
      <c r="H46" s="129"/>
      <c r="I46" s="130"/>
      <c r="J46" s="131"/>
      <c r="K46" s="132"/>
      <c r="L46" s="149"/>
      <c r="M46" s="149"/>
      <c r="N46" s="149"/>
      <c r="O46" s="149"/>
      <c r="P46" s="149"/>
      <c r="Q46" s="139"/>
      <c r="R46" s="139"/>
      <c r="S46" s="202">
        <v>42</v>
      </c>
      <c r="T46" s="203" t="str">
        <f>IF(ADULTE!R46="","",ADULTE!R46)</f>
        <v/>
      </c>
      <c r="U46" s="180" t="str">
        <f t="shared" si="14"/>
        <v/>
      </c>
      <c r="V46" s="180" t="str">
        <f>IF('JUNIOR 1'!D45="","",'JUNIOR 1'!D45)</f>
        <v/>
      </c>
      <c r="W46" s="180" t="str">
        <f>IF('JUNIOR 1'!E45="","",'JUNIOR 1'!E45)</f>
        <v/>
      </c>
      <c r="X46" s="204" t="str">
        <f t="shared" si="15"/>
        <v/>
      </c>
      <c r="Y46" s="205" t="str">
        <f t="shared" si="17"/>
        <v/>
      </c>
      <c r="Z46" s="207">
        <f t="shared" si="18"/>
        <v>0</v>
      </c>
      <c r="AA46" s="180">
        <f t="shared" si="16"/>
        <v>0</v>
      </c>
    </row>
    <row r="47" spans="1:29" x14ac:dyDescent="0.25">
      <c r="A47" s="377"/>
      <c r="B47" s="375"/>
      <c r="C47" s="375"/>
      <c r="D47" s="375"/>
      <c r="E47" s="375"/>
      <c r="F47" s="375"/>
      <c r="G47" s="375"/>
      <c r="H47" s="375"/>
      <c r="I47" s="375"/>
      <c r="J47" s="376"/>
      <c r="K47" s="376"/>
      <c r="L47" s="375"/>
      <c r="M47" s="375"/>
      <c r="N47" s="375"/>
      <c r="O47" s="375"/>
      <c r="P47" s="375"/>
      <c r="Q47" s="375"/>
      <c r="R47" s="375"/>
      <c r="S47" s="202">
        <v>43</v>
      </c>
      <c r="T47" s="203" t="str">
        <f>IF(ADULTE!R47="","",ADULTE!R47)</f>
        <v/>
      </c>
      <c r="U47" s="353"/>
      <c r="V47" s="353"/>
      <c r="W47" s="353"/>
      <c r="X47" s="353"/>
    </row>
    <row r="48" spans="1:29" x14ac:dyDescent="0.25">
      <c r="S48" s="202">
        <v>44</v>
      </c>
      <c r="T48" s="203" t="str">
        <f>IF(ADULTE!R48="","",ADULTE!R48)</f>
        <v/>
      </c>
    </row>
    <row r="49" spans="19:24" x14ac:dyDescent="0.25">
      <c r="S49" s="202">
        <v>45</v>
      </c>
      <c r="T49" s="203" t="str">
        <f>IF(ADULTE!R49="","",ADULTE!R49)</f>
        <v/>
      </c>
    </row>
    <row r="50" spans="19:24" x14ac:dyDescent="0.25">
      <c r="S50" s="202">
        <v>46</v>
      </c>
      <c r="T50" s="203" t="str">
        <f>IF(ADULTE!R50="","",ADULTE!R50)</f>
        <v/>
      </c>
    </row>
    <row r="51" spans="19:24" x14ac:dyDescent="0.25">
      <c r="S51" s="202">
        <v>47</v>
      </c>
      <c r="T51" s="203" t="str">
        <f>IF(ADULTE!R51="","",ADULTE!R51)</f>
        <v/>
      </c>
    </row>
    <row r="52" spans="19:24" x14ac:dyDescent="0.25">
      <c r="S52" s="202">
        <v>48</v>
      </c>
      <c r="T52" s="203" t="str">
        <f>IF(ADULTE!R52="","",ADULTE!R52)</f>
        <v/>
      </c>
    </row>
    <row r="53" spans="19:24" x14ac:dyDescent="0.25">
      <c r="S53" s="202">
        <v>49</v>
      </c>
      <c r="T53" s="203" t="str">
        <f>IF(ADULTE!R53="","",ADULTE!R53)</f>
        <v/>
      </c>
    </row>
    <row r="54" spans="19:24" ht="15.75" thickBot="1" x14ac:dyDescent="0.3">
      <c r="S54" s="205">
        <v>50</v>
      </c>
      <c r="T54" s="203" t="str">
        <f>IF(ADULTE!R54="","",ADULTE!R54)</f>
        <v/>
      </c>
    </row>
    <row r="55" spans="19:24" ht="15.75" thickTop="1" x14ac:dyDescent="0.25">
      <c r="S55" s="198">
        <v>1</v>
      </c>
      <c r="T55" s="203" t="str">
        <f>IF(ADULTE!R55="","",ADULTE!R55)</f>
        <v/>
      </c>
      <c r="U55" s="200"/>
      <c r="V55" s="200"/>
      <c r="W55" s="200"/>
      <c r="X55" s="220"/>
    </row>
    <row r="56" spans="19:24" x14ac:dyDescent="0.25">
      <c r="S56" s="202">
        <v>2</v>
      </c>
      <c r="T56" s="203" t="str">
        <f>IF(ADULTE!R56="","",ADULTE!R56)</f>
        <v/>
      </c>
      <c r="U56" s="180"/>
      <c r="V56" s="180"/>
      <c r="W56" s="180"/>
      <c r="X56" s="220"/>
    </row>
    <row r="57" spans="19:24" x14ac:dyDescent="0.25">
      <c r="S57" s="202">
        <v>3</v>
      </c>
      <c r="T57" s="203" t="str">
        <f>IF(ADULTE!R57="","",ADULTE!R57)</f>
        <v/>
      </c>
      <c r="U57" s="180"/>
      <c r="V57" s="180"/>
      <c r="W57" s="180"/>
      <c r="X57" s="220"/>
    </row>
    <row r="58" spans="19:24" x14ac:dyDescent="0.25">
      <c r="S58" s="202">
        <v>4</v>
      </c>
      <c r="T58" s="203" t="str">
        <f>IF(ADULTE!R58="","",ADULTE!R58)</f>
        <v/>
      </c>
      <c r="U58" s="180"/>
      <c r="V58" s="180"/>
      <c r="W58" s="180"/>
      <c r="X58" s="220"/>
    </row>
    <row r="59" spans="19:24" x14ac:dyDescent="0.25">
      <c r="S59" s="202">
        <v>5</v>
      </c>
      <c r="T59" s="203" t="str">
        <f>IF(ADULTE!R59="","",ADULTE!R59)</f>
        <v/>
      </c>
      <c r="U59" s="180"/>
      <c r="V59" s="180"/>
      <c r="W59" s="180"/>
      <c r="X59" s="220"/>
    </row>
    <row r="60" spans="19:24" x14ac:dyDescent="0.25">
      <c r="S60" s="202">
        <v>6</v>
      </c>
      <c r="T60" s="203" t="str">
        <f>IF(ADULTE!R60="","",ADULTE!R60)</f>
        <v/>
      </c>
      <c r="U60" s="180"/>
      <c r="V60" s="180"/>
      <c r="W60" s="180"/>
      <c r="X60" s="220"/>
    </row>
    <row r="61" spans="19:24" x14ac:dyDescent="0.25">
      <c r="S61" s="202">
        <v>7</v>
      </c>
      <c r="T61" s="203" t="str">
        <f>IF(ADULTE!R61="","",ADULTE!R61)</f>
        <v/>
      </c>
      <c r="U61" s="180"/>
      <c r="V61" s="180"/>
      <c r="W61" s="180"/>
      <c r="X61" s="220"/>
    </row>
    <row r="62" spans="19:24" x14ac:dyDescent="0.25">
      <c r="S62" s="202">
        <v>8</v>
      </c>
      <c r="T62" s="203" t="str">
        <f>IF(ADULTE!R62="","",ADULTE!R62)</f>
        <v/>
      </c>
      <c r="U62" s="180"/>
      <c r="V62" s="180"/>
      <c r="W62" s="180"/>
      <c r="X62" s="220"/>
    </row>
    <row r="63" spans="19:24" x14ac:dyDescent="0.25">
      <c r="S63" s="202">
        <v>9</v>
      </c>
      <c r="T63" s="203" t="str">
        <f>IF(ADULTE!R63="","",ADULTE!R63)</f>
        <v/>
      </c>
      <c r="U63" s="180"/>
      <c r="V63" s="180"/>
      <c r="W63" s="180"/>
      <c r="X63" s="220"/>
    </row>
    <row r="64" spans="19:24" x14ac:dyDescent="0.25">
      <c r="S64" s="202">
        <v>10</v>
      </c>
      <c r="T64" s="203" t="str">
        <f>IF(ADULTE!R64="","",ADULTE!R64)</f>
        <v/>
      </c>
      <c r="U64" s="180"/>
      <c r="V64" s="180"/>
      <c r="W64" s="180"/>
      <c r="X64" s="220"/>
    </row>
    <row r="65" spans="19:24" x14ac:dyDescent="0.25">
      <c r="S65" s="202">
        <v>11</v>
      </c>
      <c r="T65" s="203" t="str">
        <f>IF(ADULTE!R65="","",ADULTE!R65)</f>
        <v/>
      </c>
      <c r="U65" s="180"/>
      <c r="V65" s="180"/>
      <c r="W65" s="180"/>
      <c r="X65" s="220"/>
    </row>
    <row r="66" spans="19:24" x14ac:dyDescent="0.25">
      <c r="S66" s="202">
        <v>12</v>
      </c>
      <c r="T66" s="203" t="str">
        <f>IF(ADULTE!R66="","",ADULTE!R66)</f>
        <v/>
      </c>
      <c r="U66" s="180"/>
      <c r="V66" s="180"/>
      <c r="W66" s="180"/>
      <c r="X66" s="220"/>
    </row>
    <row r="67" spans="19:24" x14ac:dyDescent="0.25">
      <c r="S67" s="202">
        <v>13</v>
      </c>
      <c r="T67" s="203" t="str">
        <f>IF(ADULTE!R67="","",ADULTE!R67)</f>
        <v/>
      </c>
      <c r="U67" s="180"/>
      <c r="V67" s="180"/>
      <c r="W67" s="180"/>
      <c r="X67" s="220"/>
    </row>
    <row r="68" spans="19:24" x14ac:dyDescent="0.25">
      <c r="S68" s="202">
        <v>14</v>
      </c>
      <c r="T68" s="203" t="str">
        <f>IF(ADULTE!R68="","",ADULTE!R68)</f>
        <v/>
      </c>
      <c r="U68" s="180"/>
      <c r="V68" s="180"/>
      <c r="W68" s="180"/>
      <c r="X68" s="220"/>
    </row>
    <row r="69" spans="19:24" x14ac:dyDescent="0.25">
      <c r="S69" s="202">
        <v>15</v>
      </c>
      <c r="T69" s="203" t="str">
        <f>IF(ADULTE!R69="","",ADULTE!R69)</f>
        <v/>
      </c>
      <c r="U69" s="180"/>
      <c r="V69" s="180"/>
      <c r="W69" s="180"/>
      <c r="X69" s="220"/>
    </row>
    <row r="70" spans="19:24" x14ac:dyDescent="0.25">
      <c r="S70" s="202">
        <v>16</v>
      </c>
      <c r="T70" s="203" t="str">
        <f>IF(ADULTE!R70="","",ADULTE!R70)</f>
        <v/>
      </c>
      <c r="U70" s="180"/>
      <c r="V70" s="180"/>
      <c r="W70" s="180"/>
      <c r="X70" s="220"/>
    </row>
    <row r="71" spans="19:24" x14ac:dyDescent="0.25">
      <c r="S71" s="202">
        <v>17</v>
      </c>
      <c r="T71" s="203" t="str">
        <f>IF(ADULTE!R71="","",ADULTE!R71)</f>
        <v/>
      </c>
      <c r="U71" s="180"/>
      <c r="V71" s="180"/>
      <c r="W71" s="180"/>
      <c r="X71" s="220"/>
    </row>
    <row r="72" spans="19:24" x14ac:dyDescent="0.25">
      <c r="S72" s="202">
        <v>18</v>
      </c>
      <c r="T72" s="203" t="str">
        <f>IF(ADULTE!R72="","",ADULTE!R72)</f>
        <v/>
      </c>
      <c r="U72" s="180"/>
      <c r="V72" s="180"/>
      <c r="W72" s="180"/>
      <c r="X72" s="220"/>
    </row>
    <row r="73" spans="19:24" x14ac:dyDescent="0.25">
      <c r="S73" s="202">
        <v>19</v>
      </c>
      <c r="T73" s="203" t="str">
        <f>IF(ADULTE!R73="","",ADULTE!R73)</f>
        <v/>
      </c>
      <c r="U73" s="180"/>
      <c r="V73" s="180"/>
      <c r="W73" s="180"/>
      <c r="X73" s="220"/>
    </row>
    <row r="74" spans="19:24" x14ac:dyDescent="0.25">
      <c r="S74" s="202">
        <v>20</v>
      </c>
      <c r="T74" s="203" t="str">
        <f>IF(ADULTE!R74="","",ADULTE!R74)</f>
        <v/>
      </c>
      <c r="U74" s="180"/>
      <c r="V74" s="180"/>
      <c r="W74" s="180"/>
      <c r="X74" s="220"/>
    </row>
    <row r="75" spans="19:24" x14ac:dyDescent="0.25">
      <c r="S75" s="202">
        <v>21</v>
      </c>
      <c r="T75" s="203" t="str">
        <f>IF(ADULTE!R75="","",ADULTE!R75)</f>
        <v/>
      </c>
      <c r="U75" s="180"/>
      <c r="V75" s="180"/>
      <c r="W75" s="180"/>
      <c r="X75" s="220"/>
    </row>
    <row r="76" spans="19:24" x14ac:dyDescent="0.25">
      <c r="S76" s="202">
        <v>22</v>
      </c>
      <c r="T76" s="203" t="str">
        <f>IF(ADULTE!R76="","",ADULTE!R76)</f>
        <v/>
      </c>
      <c r="U76" s="180"/>
      <c r="V76" s="180"/>
      <c r="W76" s="180"/>
      <c r="X76" s="220"/>
    </row>
    <row r="77" spans="19:24" x14ac:dyDescent="0.25">
      <c r="S77" s="202">
        <v>23</v>
      </c>
      <c r="T77" s="203" t="str">
        <f>IF(ADULTE!R77="","",ADULTE!R77)</f>
        <v/>
      </c>
      <c r="U77" s="180"/>
      <c r="V77" s="180"/>
      <c r="W77" s="180"/>
      <c r="X77" s="220"/>
    </row>
    <row r="78" spans="19:24" x14ac:dyDescent="0.25">
      <c r="S78" s="202">
        <v>24</v>
      </c>
      <c r="T78" s="203" t="str">
        <f>IF(ADULTE!R78="","",ADULTE!R78)</f>
        <v/>
      </c>
      <c r="U78" s="180"/>
      <c r="V78" s="180"/>
      <c r="W78" s="180"/>
      <c r="X78" s="220"/>
    </row>
    <row r="79" spans="19:24" x14ac:dyDescent="0.25">
      <c r="S79" s="202">
        <v>25</v>
      </c>
      <c r="T79" s="203" t="str">
        <f>IF(ADULTE!R79="","",ADULTE!R79)</f>
        <v/>
      </c>
      <c r="U79" s="180"/>
      <c r="V79" s="180"/>
      <c r="W79" s="180"/>
      <c r="X79" s="220"/>
    </row>
    <row r="80" spans="19:24" x14ac:dyDescent="0.25">
      <c r="S80" s="202">
        <v>26</v>
      </c>
      <c r="T80" s="203" t="str">
        <f>IF(ADULTE!R80="","",ADULTE!R80)</f>
        <v/>
      </c>
      <c r="U80" s="180"/>
      <c r="V80" s="180"/>
      <c r="W80" s="180"/>
      <c r="X80" s="220"/>
    </row>
    <row r="81" spans="19:24" x14ac:dyDescent="0.25">
      <c r="S81" s="202">
        <v>27</v>
      </c>
      <c r="T81" s="203" t="str">
        <f>IF(ADULTE!R81="","",ADULTE!R81)</f>
        <v/>
      </c>
      <c r="U81" s="180"/>
      <c r="V81" s="180"/>
      <c r="W81" s="180"/>
      <c r="X81" s="220"/>
    </row>
    <row r="82" spans="19:24" x14ac:dyDescent="0.25">
      <c r="S82" s="202">
        <v>28</v>
      </c>
      <c r="T82" s="203" t="str">
        <f>IF(ADULTE!R82="","",ADULTE!R82)</f>
        <v/>
      </c>
      <c r="U82" s="180"/>
      <c r="V82" s="180"/>
      <c r="W82" s="180"/>
      <c r="X82" s="220"/>
    </row>
    <row r="83" spans="19:24" x14ac:dyDescent="0.25">
      <c r="S83" s="202">
        <v>29</v>
      </c>
      <c r="T83" s="203" t="str">
        <f>IF(ADULTE!R83="","",ADULTE!R83)</f>
        <v/>
      </c>
      <c r="U83" s="180"/>
      <c r="V83" s="180"/>
      <c r="W83" s="180"/>
      <c r="X83" s="220"/>
    </row>
    <row r="84" spans="19:24" x14ac:dyDescent="0.25">
      <c r="S84" s="202">
        <v>30</v>
      </c>
      <c r="T84" s="203" t="str">
        <f>IF(ADULTE!R84="","",ADULTE!R84)</f>
        <v/>
      </c>
      <c r="U84" s="180"/>
      <c r="V84" s="180"/>
      <c r="W84" s="180"/>
      <c r="X84" s="220"/>
    </row>
    <row r="85" spans="19:24" x14ac:dyDescent="0.25">
      <c r="S85" s="202">
        <v>31</v>
      </c>
      <c r="T85" s="203" t="str">
        <f>IF(ADULTE!R85="","",ADULTE!R85)</f>
        <v/>
      </c>
      <c r="U85" s="180"/>
      <c r="V85" s="180"/>
      <c r="W85" s="180"/>
      <c r="X85" s="220"/>
    </row>
    <row r="86" spans="19:24" x14ac:dyDescent="0.25">
      <c r="S86" s="202">
        <v>32</v>
      </c>
      <c r="T86" s="203" t="str">
        <f>IF(ADULTE!R86="","",ADULTE!R86)</f>
        <v/>
      </c>
      <c r="U86" s="180"/>
      <c r="V86" s="180"/>
      <c r="W86" s="180"/>
      <c r="X86" s="220"/>
    </row>
    <row r="87" spans="19:24" x14ac:dyDescent="0.25">
      <c r="S87" s="202">
        <v>33</v>
      </c>
      <c r="T87" s="203" t="str">
        <f>IF(ADULTE!R87="","",ADULTE!R87)</f>
        <v/>
      </c>
      <c r="U87" s="180"/>
      <c r="V87" s="180"/>
      <c r="W87" s="180"/>
      <c r="X87" s="220"/>
    </row>
    <row r="88" spans="19:24" x14ac:dyDescent="0.25">
      <c r="S88" s="202">
        <v>34</v>
      </c>
      <c r="T88" s="203" t="str">
        <f>IF(ADULTE!R88="","",ADULTE!R88)</f>
        <v/>
      </c>
      <c r="U88" s="180"/>
      <c r="V88" s="180"/>
      <c r="W88" s="180"/>
      <c r="X88" s="220"/>
    </row>
    <row r="89" spans="19:24" x14ac:dyDescent="0.25">
      <c r="S89" s="202">
        <v>35</v>
      </c>
      <c r="T89" s="203" t="str">
        <f>IF(ADULTE!R89="","",ADULTE!R89)</f>
        <v/>
      </c>
      <c r="U89" s="180"/>
      <c r="V89" s="180"/>
      <c r="W89" s="180"/>
      <c r="X89" s="220"/>
    </row>
    <row r="90" spans="19:24" x14ac:dyDescent="0.25">
      <c r="S90" s="202">
        <v>36</v>
      </c>
      <c r="T90" s="203" t="str">
        <f>IF(ADULTE!R90="","",ADULTE!R90)</f>
        <v/>
      </c>
      <c r="U90" s="180"/>
      <c r="V90" s="180"/>
      <c r="W90" s="180"/>
      <c r="X90" s="220"/>
    </row>
    <row r="91" spans="19:24" x14ac:dyDescent="0.25">
      <c r="S91" s="202">
        <v>37</v>
      </c>
      <c r="T91" s="203" t="str">
        <f>IF(ADULTE!R91="","",ADULTE!R91)</f>
        <v/>
      </c>
      <c r="U91" s="180"/>
      <c r="V91" s="180"/>
      <c r="W91" s="180"/>
      <c r="X91" s="220"/>
    </row>
    <row r="92" spans="19:24" x14ac:dyDescent="0.25">
      <c r="S92" s="202">
        <v>38</v>
      </c>
      <c r="T92" s="203" t="str">
        <f>IF(ADULTE!R92="","",ADULTE!R92)</f>
        <v/>
      </c>
      <c r="U92" s="180"/>
      <c r="V92" s="180"/>
      <c r="W92" s="180"/>
      <c r="X92" s="220"/>
    </row>
    <row r="93" spans="19:24" x14ac:dyDescent="0.25">
      <c r="S93" s="202">
        <v>39</v>
      </c>
      <c r="T93" s="203" t="str">
        <f>IF(ADULTE!R93="","",ADULTE!R93)</f>
        <v/>
      </c>
      <c r="U93" s="180"/>
      <c r="V93" s="180"/>
      <c r="W93" s="180"/>
      <c r="X93" s="220"/>
    </row>
    <row r="94" spans="19:24" x14ac:dyDescent="0.25">
      <c r="S94" s="202">
        <v>40</v>
      </c>
      <c r="T94" s="203" t="str">
        <f>IF(ADULTE!R94="","",ADULTE!R94)</f>
        <v/>
      </c>
      <c r="U94" s="180"/>
      <c r="V94" s="180"/>
      <c r="W94" s="180"/>
      <c r="X94" s="220"/>
    </row>
    <row r="95" spans="19:24" x14ac:dyDescent="0.25">
      <c r="S95" s="202">
        <v>41</v>
      </c>
      <c r="T95" s="203" t="str">
        <f>IF(ADULTE!R95="","",ADULTE!R95)</f>
        <v/>
      </c>
      <c r="U95" s="180"/>
      <c r="V95" s="180"/>
      <c r="W95" s="180"/>
      <c r="X95" s="220"/>
    </row>
    <row r="96" spans="19:24" x14ac:dyDescent="0.25">
      <c r="S96" s="202">
        <v>42</v>
      </c>
      <c r="T96" s="203" t="str">
        <f>IF(ADULTE!R96="","",ADULTE!R96)</f>
        <v/>
      </c>
      <c r="U96" s="180"/>
      <c r="V96" s="180"/>
      <c r="W96" s="180"/>
      <c r="X96" s="220"/>
    </row>
    <row r="97" spans="19:24" x14ac:dyDescent="0.25">
      <c r="S97" s="202">
        <v>43</v>
      </c>
      <c r="T97" s="203" t="str">
        <f>IF(ADULTE!R97="","",ADULTE!R97)</f>
        <v/>
      </c>
      <c r="U97" s="180"/>
      <c r="V97" s="180"/>
      <c r="W97" s="180"/>
      <c r="X97" s="220"/>
    </row>
    <row r="98" spans="19:24" x14ac:dyDescent="0.25">
      <c r="S98" s="202">
        <v>44</v>
      </c>
      <c r="T98" s="203" t="str">
        <f>IF(ADULTE!R98="","",ADULTE!R98)</f>
        <v/>
      </c>
      <c r="U98" s="180"/>
      <c r="V98" s="180"/>
      <c r="W98" s="180"/>
      <c r="X98" s="220"/>
    </row>
    <row r="99" spans="19:24" x14ac:dyDescent="0.25">
      <c r="S99" s="202">
        <v>45</v>
      </c>
      <c r="T99" s="203" t="str">
        <f>IF(ADULTE!R99="","",ADULTE!R99)</f>
        <v/>
      </c>
      <c r="U99" s="180"/>
      <c r="V99" s="180"/>
      <c r="W99" s="180"/>
      <c r="X99" s="220"/>
    </row>
    <row r="100" spans="19:24" x14ac:dyDescent="0.25">
      <c r="S100" s="202">
        <v>46</v>
      </c>
      <c r="T100" s="203" t="str">
        <f>IF(ADULTE!R100="","",ADULTE!R100)</f>
        <v/>
      </c>
      <c r="U100" s="180"/>
      <c r="V100" s="180"/>
      <c r="W100" s="180"/>
      <c r="X100" s="220"/>
    </row>
    <row r="101" spans="19:24" x14ac:dyDescent="0.25">
      <c r="S101" s="202">
        <v>47</v>
      </c>
      <c r="T101" s="203" t="str">
        <f>IF(ADULTE!R101="","",ADULTE!R101)</f>
        <v/>
      </c>
      <c r="U101" s="180"/>
      <c r="V101" s="180"/>
      <c r="W101" s="180"/>
      <c r="X101" s="220"/>
    </row>
    <row r="102" spans="19:24" x14ac:dyDescent="0.25">
      <c r="S102" s="202">
        <v>48</v>
      </c>
      <c r="T102" s="203" t="str">
        <f>IF(ADULTE!R102="","",ADULTE!R102)</f>
        <v/>
      </c>
      <c r="U102" s="180"/>
      <c r="V102" s="180"/>
      <c r="W102" s="180"/>
      <c r="X102" s="220"/>
    </row>
    <row r="103" spans="19:24" x14ac:dyDescent="0.25">
      <c r="S103" s="202">
        <v>49</v>
      </c>
      <c r="T103" s="203" t="str">
        <f>IF(ADULTE!R103="","",ADULTE!R103)</f>
        <v/>
      </c>
      <c r="U103" s="180"/>
      <c r="V103" s="180"/>
      <c r="W103" s="180"/>
      <c r="X103" s="220"/>
    </row>
    <row r="104" spans="19:24" ht="15.75" thickBot="1" x14ac:dyDescent="0.3">
      <c r="S104" s="205">
        <v>50</v>
      </c>
      <c r="T104" s="203" t="str">
        <f>IF(ADULTE!R104="","",ADULTE!R104)</f>
        <v/>
      </c>
      <c r="U104" s="206"/>
      <c r="V104" s="206"/>
      <c r="W104" s="206"/>
      <c r="X104" s="221"/>
    </row>
    <row r="105" spans="19:24" ht="15.75" thickTop="1" x14ac:dyDescent="0.25"/>
  </sheetData>
  <sheetProtection algorithmName="SHA-512" hashValue="Tb9Yzs31FcIo6sZjh0hWQWhc73kjNZM3FOEJjSXKT9RqgvDKvQCAfG3tBrAZO4L+aY/sLDjkAUhITHAhcjwpBA==" saltValue="5KTKJ5h4A8Dh0lzLgB5dsg==" spinCount="100000" sheet="1" objects="1" scenarios="1" selectLockedCells="1"/>
  <mergeCells count="38">
    <mergeCell ref="Q33:R33"/>
    <mergeCell ref="D37:E46"/>
    <mergeCell ref="D22:E31"/>
    <mergeCell ref="A33:A34"/>
    <mergeCell ref="B33:B34"/>
    <mergeCell ref="C33:C34"/>
    <mergeCell ref="D33:D34"/>
    <mergeCell ref="E33:E34"/>
    <mergeCell ref="A22:C23"/>
    <mergeCell ref="B24:B26"/>
    <mergeCell ref="A37:C38"/>
    <mergeCell ref="B39:B41"/>
    <mergeCell ref="F33:F34"/>
    <mergeCell ref="G33:J33"/>
    <mergeCell ref="L33:P33"/>
    <mergeCell ref="Q3:R3"/>
    <mergeCell ref="D7:E16"/>
    <mergeCell ref="A18:A19"/>
    <mergeCell ref="B18:B19"/>
    <mergeCell ref="C18:C19"/>
    <mergeCell ref="D18:D19"/>
    <mergeCell ref="E18:E19"/>
    <mergeCell ref="F18:F19"/>
    <mergeCell ref="G18:J18"/>
    <mergeCell ref="L18:P18"/>
    <mergeCell ref="Q18:R18"/>
    <mergeCell ref="A7:C8"/>
    <mergeCell ref="B9:B11"/>
    <mergeCell ref="H1:J1"/>
    <mergeCell ref="M1:N1"/>
    <mergeCell ref="A3:A4"/>
    <mergeCell ref="B3:B4"/>
    <mergeCell ref="C3:C4"/>
    <mergeCell ref="D3:D4"/>
    <mergeCell ref="E3:E4"/>
    <mergeCell ref="F3:F4"/>
    <mergeCell ref="G3:J3"/>
    <mergeCell ref="L3:P3"/>
  </mergeCells>
  <conditionalFormatting sqref="B9:B11">
    <cfRule type="expression" dxfId="8" priority="42">
      <formula>IF($B$9=0,TRUE,FALSE)</formula>
    </cfRule>
  </conditionalFormatting>
  <conditionalFormatting sqref="B24:B26">
    <cfRule type="expression" dxfId="7" priority="41">
      <formula>IF($B$24=0,TRUE,FALSE)</formula>
    </cfRule>
  </conditionalFormatting>
  <conditionalFormatting sqref="B39:B41">
    <cfRule type="expression" dxfId="6" priority="40">
      <formula>IF($B$39=0,TRUE,FALSE)</formula>
    </cfRule>
  </conditionalFormatting>
  <conditionalFormatting sqref="C5">
    <cfRule type="expression" dxfId="5" priority="3">
      <formula>IF($C5="",IF( $G5 &lt;&gt;"",TRUE,fauxI),FALSE)</formula>
    </cfRule>
  </conditionalFormatting>
  <conditionalFormatting sqref="C20">
    <cfRule type="expression" dxfId="4" priority="2">
      <formula>IF($C20="",IF( $G20 &lt;&gt;"",TRUE,fauxI),FALSE)</formula>
    </cfRule>
  </conditionalFormatting>
  <conditionalFormatting sqref="C35">
    <cfRule type="expression" dxfId="3" priority="1">
      <formula>IF($C35="",IF( $G35 &lt;&gt;"",TRUE,fauxI),FALSE)</formula>
    </cfRule>
  </conditionalFormatting>
  <conditionalFormatting sqref="G5:J16">
    <cfRule type="expression" dxfId="2" priority="4">
      <formula>IF($Z5=1,TRUE,FALSE)</formula>
    </cfRule>
  </conditionalFormatting>
  <conditionalFormatting sqref="G20:J31">
    <cfRule type="expression" dxfId="1" priority="28">
      <formula>IF($Z20=1,TRUE,FALSE)</formula>
    </cfRule>
  </conditionalFormatting>
  <conditionalFormatting sqref="G35:J46">
    <cfRule type="expression" dxfId="0" priority="16">
      <formula>IF($Z35=1,TRUE,FALSE)</formula>
    </cfRule>
  </conditionalFormatting>
  <dataValidations count="3">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I5:I16 I20:I31 I35:I46" xr:uid="{00000000-0002-0000-0F00-000000000000}">
      <formula1>$M$2</formula1>
      <formula2>$N$2</formula2>
    </dataValidation>
    <dataValidation type="time" allowBlank="1" showInputMessage="1" showErrorMessage="1" error="Saisie non valide_x000a_Prestation comprise ente 2 et 3 mn_x000a_ Ecrire ex 00:02:45" prompt="Ecire ex 00:02:45" sqref="D5 D20 D35" xr:uid="{00000000-0002-0000-0F00-000001000000}">
      <formula1>0.00208333333333333</formula1>
      <formula2>0.00277777777777778</formula2>
    </dataValidation>
    <dataValidation type="list" allowBlank="1" showErrorMessage="1" sqref="E5 E20 E35" xr:uid="{00000000-0002-0000-0F00-000002000000}">
      <formula1>"OUI,NON"</formula1>
      <formula2>0</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M120"/>
  <sheetViews>
    <sheetView workbookViewId="0">
      <selection activeCell="G2" sqref="G2"/>
    </sheetView>
  </sheetViews>
  <sheetFormatPr baseColWidth="10" defaultColWidth="9.140625" defaultRowHeight="15" x14ac:dyDescent="0.25"/>
  <cols>
    <col min="1" max="9" width="10.85546875" customWidth="1"/>
    <col min="10" max="10" width="12.85546875" customWidth="1"/>
    <col min="11" max="1025" width="10.85546875" customWidth="1"/>
  </cols>
  <sheetData>
    <row r="1" spans="1:13" x14ac:dyDescent="0.25">
      <c r="A1" t="s">
        <v>23</v>
      </c>
      <c r="D1" s="508" t="s">
        <v>244</v>
      </c>
      <c r="E1" s="508"/>
      <c r="F1" s="176">
        <f>'COORDONNEES DES STRUCTURES'!$C$7</f>
        <v>2025</v>
      </c>
      <c r="G1" s="176">
        <f>F1+1</f>
        <v>2026</v>
      </c>
      <c r="H1" s="176"/>
      <c r="I1" s="176"/>
      <c r="J1" s="177"/>
      <c r="M1" s="178"/>
    </row>
    <row r="2" spans="1:13" x14ac:dyDescent="0.25">
      <c r="A2" t="s">
        <v>25</v>
      </c>
      <c r="D2" s="179" t="s">
        <v>245</v>
      </c>
      <c r="E2" s="180" t="s">
        <v>246</v>
      </c>
      <c r="F2" s="180" t="s">
        <v>247</v>
      </c>
      <c r="G2" s="180" t="s">
        <v>248</v>
      </c>
      <c r="H2" s="180" t="s">
        <v>249</v>
      </c>
      <c r="I2" s="180" t="s">
        <v>250</v>
      </c>
      <c r="J2" s="181"/>
    </row>
    <row r="3" spans="1:13" x14ac:dyDescent="0.25">
      <c r="A3" t="s">
        <v>29</v>
      </c>
      <c r="D3" s="179" t="s">
        <v>251</v>
      </c>
      <c r="E3" s="180">
        <v>9</v>
      </c>
      <c r="F3" s="180">
        <v>10</v>
      </c>
      <c r="G3" s="180">
        <f t="shared" ref="G3:H8" si="0">$G$1-E3</f>
        <v>2017</v>
      </c>
      <c r="H3" s="180">
        <f t="shared" si="0"/>
        <v>2016</v>
      </c>
      <c r="I3" s="182">
        <f t="shared" ref="I3:I8" si="1">DATE(H3,1,1)</f>
        <v>42370</v>
      </c>
      <c r="J3" s="183">
        <f t="shared" ref="J3:J8" si="2">DATE(G3,12,31)</f>
        <v>43100</v>
      </c>
    </row>
    <row r="4" spans="1:13" x14ac:dyDescent="0.25">
      <c r="A4" t="s">
        <v>31</v>
      </c>
      <c r="D4" s="179" t="s">
        <v>252</v>
      </c>
      <c r="E4" s="180">
        <v>11</v>
      </c>
      <c r="F4" s="180">
        <v>11</v>
      </c>
      <c r="G4" s="180">
        <f t="shared" si="0"/>
        <v>2015</v>
      </c>
      <c r="H4" s="180">
        <f t="shared" si="0"/>
        <v>2015</v>
      </c>
      <c r="I4" s="182">
        <f t="shared" si="1"/>
        <v>42005</v>
      </c>
      <c r="J4" s="182">
        <f t="shared" si="2"/>
        <v>42369</v>
      </c>
    </row>
    <row r="5" spans="1:13" x14ac:dyDescent="0.25">
      <c r="A5" t="s">
        <v>33</v>
      </c>
      <c r="D5" s="179" t="s">
        <v>253</v>
      </c>
      <c r="E5" s="180">
        <v>12</v>
      </c>
      <c r="F5" s="180">
        <v>13</v>
      </c>
      <c r="G5" s="180">
        <f t="shared" si="0"/>
        <v>2014</v>
      </c>
      <c r="H5" s="180">
        <f t="shared" si="0"/>
        <v>2013</v>
      </c>
      <c r="I5" s="182">
        <f t="shared" si="1"/>
        <v>41275</v>
      </c>
      <c r="J5" s="183">
        <f t="shared" si="2"/>
        <v>42004</v>
      </c>
    </row>
    <row r="6" spans="1:13" x14ac:dyDescent="0.25">
      <c r="A6" t="s">
        <v>41</v>
      </c>
      <c r="D6" s="179" t="s">
        <v>53</v>
      </c>
      <c r="E6" s="180">
        <v>14</v>
      </c>
      <c r="F6" s="180">
        <v>15</v>
      </c>
      <c r="G6" s="180">
        <f t="shared" si="0"/>
        <v>2012</v>
      </c>
      <c r="H6" s="180">
        <f t="shared" si="0"/>
        <v>2011</v>
      </c>
      <c r="I6" s="182">
        <f t="shared" si="1"/>
        <v>40544</v>
      </c>
      <c r="J6" s="183">
        <f t="shared" si="2"/>
        <v>41274</v>
      </c>
    </row>
    <row r="7" spans="1:13" x14ac:dyDescent="0.25">
      <c r="A7" t="s">
        <v>42</v>
      </c>
      <c r="D7" s="179" t="s">
        <v>254</v>
      </c>
      <c r="E7" s="180">
        <v>16</v>
      </c>
      <c r="F7" s="180">
        <v>18</v>
      </c>
      <c r="G7" s="180">
        <f t="shared" si="0"/>
        <v>2010</v>
      </c>
      <c r="H7" s="180">
        <f t="shared" si="0"/>
        <v>2008</v>
      </c>
      <c r="I7" s="182">
        <f t="shared" si="1"/>
        <v>39448</v>
      </c>
      <c r="J7" s="183">
        <f t="shared" si="2"/>
        <v>40543</v>
      </c>
    </row>
    <row r="8" spans="1:13" x14ac:dyDescent="0.25">
      <c r="A8" t="s">
        <v>44</v>
      </c>
      <c r="D8" s="179" t="s">
        <v>255</v>
      </c>
      <c r="E8" s="180">
        <v>19</v>
      </c>
      <c r="F8" s="180">
        <v>99</v>
      </c>
      <c r="G8" s="180">
        <f t="shared" si="0"/>
        <v>2007</v>
      </c>
      <c r="H8" s="180">
        <f t="shared" si="0"/>
        <v>1927</v>
      </c>
      <c r="I8" s="182">
        <f t="shared" si="1"/>
        <v>9863</v>
      </c>
      <c r="J8" s="183">
        <f t="shared" si="2"/>
        <v>39447</v>
      </c>
    </row>
    <row r="9" spans="1:13" x14ac:dyDescent="0.25">
      <c r="A9" t="s">
        <v>46</v>
      </c>
      <c r="D9" s="509" t="s">
        <v>256</v>
      </c>
      <c r="E9" s="509"/>
      <c r="F9" s="180"/>
      <c r="G9" s="180"/>
      <c r="H9" s="180"/>
      <c r="I9" s="182"/>
      <c r="J9" s="183"/>
    </row>
    <row r="10" spans="1:13" x14ac:dyDescent="0.25">
      <c r="A10" t="s">
        <v>48</v>
      </c>
      <c r="D10" s="179" t="s">
        <v>254</v>
      </c>
      <c r="E10" s="180">
        <v>16</v>
      </c>
      <c r="F10" s="180">
        <v>18</v>
      </c>
      <c r="G10" s="180">
        <f>$G$1-E10</f>
        <v>2010</v>
      </c>
      <c r="H10" s="180">
        <f>$G$1-F10</f>
        <v>2008</v>
      </c>
      <c r="I10" s="182">
        <f>DATE(H10,1,1)</f>
        <v>39448</v>
      </c>
      <c r="J10" s="183">
        <f>DATE(G10,12,31)</f>
        <v>40543</v>
      </c>
    </row>
    <row r="11" spans="1:13" x14ac:dyDescent="0.25">
      <c r="A11" t="s">
        <v>50</v>
      </c>
      <c r="D11" s="179" t="s">
        <v>257</v>
      </c>
      <c r="E11" s="180">
        <v>19</v>
      </c>
      <c r="F11" s="180">
        <v>99</v>
      </c>
      <c r="G11" s="180">
        <f>$G$1-E11</f>
        <v>2007</v>
      </c>
      <c r="H11" s="180">
        <f>$G$1-F11</f>
        <v>1927</v>
      </c>
      <c r="I11" s="182">
        <f>DATE(H11,1,1)</f>
        <v>9863</v>
      </c>
      <c r="J11" s="183">
        <f>DATE(G11,12,31)</f>
        <v>39447</v>
      </c>
    </row>
    <row r="12" spans="1:13" x14ac:dyDescent="0.25">
      <c r="A12" t="s">
        <v>52</v>
      </c>
      <c r="D12" s="509" t="s">
        <v>258</v>
      </c>
      <c r="E12" s="509"/>
      <c r="F12" s="180"/>
      <c r="G12" s="180"/>
      <c r="H12" s="180"/>
      <c r="I12" s="182"/>
      <c r="J12" s="183"/>
    </row>
    <row r="13" spans="1:13" x14ac:dyDescent="0.25">
      <c r="A13" t="s">
        <v>54</v>
      </c>
      <c r="D13" s="179" t="s">
        <v>259</v>
      </c>
      <c r="E13" s="180">
        <v>9</v>
      </c>
      <c r="F13" s="180">
        <v>11</v>
      </c>
      <c r="G13" s="180">
        <f t="shared" ref="G13:H16" si="3">$G$1-E13</f>
        <v>2017</v>
      </c>
      <c r="H13" s="180">
        <f t="shared" si="3"/>
        <v>2015</v>
      </c>
      <c r="I13" s="182">
        <f>DATE(H13,1,1)</f>
        <v>42005</v>
      </c>
      <c r="J13" s="183">
        <f>DATE(G13,12,31)</f>
        <v>43100</v>
      </c>
    </row>
    <row r="14" spans="1:13" x14ac:dyDescent="0.25">
      <c r="A14" t="s">
        <v>56</v>
      </c>
      <c r="D14" s="179" t="s">
        <v>260</v>
      </c>
      <c r="E14" s="180">
        <v>12</v>
      </c>
      <c r="F14" s="180">
        <v>15</v>
      </c>
      <c r="G14" s="180">
        <f t="shared" si="3"/>
        <v>2014</v>
      </c>
      <c r="H14" s="180">
        <f t="shared" si="3"/>
        <v>2011</v>
      </c>
      <c r="I14" s="182">
        <f>DATE(H14,1,1)</f>
        <v>40544</v>
      </c>
      <c r="J14" s="183">
        <f>DATE(G14,12,31)</f>
        <v>42004</v>
      </c>
    </row>
    <row r="15" spans="1:13" x14ac:dyDescent="0.25">
      <c r="A15" t="s">
        <v>58</v>
      </c>
      <c r="D15" s="179" t="s">
        <v>254</v>
      </c>
      <c r="E15" s="180">
        <v>16</v>
      </c>
      <c r="F15" s="180">
        <v>18</v>
      </c>
      <c r="G15" s="180">
        <f t="shared" si="3"/>
        <v>2010</v>
      </c>
      <c r="H15" s="180">
        <f t="shared" si="3"/>
        <v>2008</v>
      </c>
      <c r="I15" s="182">
        <f>DATE(H15,1,1)</f>
        <v>39448</v>
      </c>
      <c r="J15" s="183">
        <f>DATE(G15,12,31)</f>
        <v>40543</v>
      </c>
    </row>
    <row r="16" spans="1:13" x14ac:dyDescent="0.25">
      <c r="A16" t="s">
        <v>59</v>
      </c>
      <c r="D16" s="184" t="s">
        <v>255</v>
      </c>
      <c r="E16" s="185">
        <v>19</v>
      </c>
      <c r="F16" s="185">
        <v>99</v>
      </c>
      <c r="G16" s="185">
        <f t="shared" si="3"/>
        <v>2007</v>
      </c>
      <c r="H16" s="185">
        <f t="shared" si="3"/>
        <v>1927</v>
      </c>
      <c r="I16" s="186">
        <f>DATE(H16,1,1)</f>
        <v>9863</v>
      </c>
      <c r="J16" s="187">
        <f>DATE(G16,12,31)</f>
        <v>39447</v>
      </c>
    </row>
    <row r="17" spans="1:5" x14ac:dyDescent="0.25">
      <c r="A17" t="s">
        <v>60</v>
      </c>
    </row>
    <row r="18" spans="1:5" x14ac:dyDescent="0.25">
      <c r="A18" t="s">
        <v>61</v>
      </c>
      <c r="D18" s="188" t="s">
        <v>261</v>
      </c>
      <c r="E18" s="189"/>
    </row>
    <row r="19" spans="1:5" x14ac:dyDescent="0.25">
      <c r="A19" t="s">
        <v>62</v>
      </c>
      <c r="D19" s="179" t="s">
        <v>262</v>
      </c>
      <c r="E19" s="181">
        <v>10</v>
      </c>
    </row>
    <row r="20" spans="1:5" x14ac:dyDescent="0.25">
      <c r="A20" t="s">
        <v>63</v>
      </c>
      <c r="D20" s="179" t="s">
        <v>263</v>
      </c>
      <c r="E20" s="181">
        <v>20</v>
      </c>
    </row>
    <row r="21" spans="1:5" x14ac:dyDescent="0.25">
      <c r="A21" t="s">
        <v>64</v>
      </c>
      <c r="D21" s="184" t="s">
        <v>264</v>
      </c>
      <c r="E21" s="190">
        <v>30</v>
      </c>
    </row>
    <row r="22" spans="1:5" x14ac:dyDescent="0.25">
      <c r="A22" t="s">
        <v>65</v>
      </c>
    </row>
    <row r="23" spans="1:5" x14ac:dyDescent="0.25">
      <c r="A23" t="s">
        <v>66</v>
      </c>
    </row>
    <row r="24" spans="1:5" x14ac:dyDescent="0.25">
      <c r="A24" t="s">
        <v>67</v>
      </c>
      <c r="D24" s="191"/>
    </row>
    <row r="25" spans="1:5" x14ac:dyDescent="0.25">
      <c r="A25" t="s">
        <v>68</v>
      </c>
    </row>
    <row r="26" spans="1:5" x14ac:dyDescent="0.25">
      <c r="A26" t="s">
        <v>69</v>
      </c>
    </row>
    <row r="27" spans="1:5" x14ac:dyDescent="0.25">
      <c r="A27" t="s">
        <v>70</v>
      </c>
    </row>
    <row r="28" spans="1:5" x14ac:dyDescent="0.25">
      <c r="A28" t="s">
        <v>71</v>
      </c>
    </row>
    <row r="29" spans="1:5" x14ac:dyDescent="0.25">
      <c r="A29" t="s">
        <v>72</v>
      </c>
    </row>
    <row r="30" spans="1:5" x14ac:dyDescent="0.25">
      <c r="A30" t="s">
        <v>73</v>
      </c>
    </row>
    <row r="31" spans="1:5" x14ac:dyDescent="0.25">
      <c r="A31" t="s">
        <v>74</v>
      </c>
    </row>
    <row r="32" spans="1:5" x14ac:dyDescent="0.25">
      <c r="A32" t="s">
        <v>75</v>
      </c>
    </row>
    <row r="33" spans="1:1" x14ac:dyDescent="0.25">
      <c r="A33" t="s">
        <v>76</v>
      </c>
    </row>
    <row r="34" spans="1:1" x14ac:dyDescent="0.25">
      <c r="A34" t="s">
        <v>77</v>
      </c>
    </row>
    <row r="35" spans="1:1" x14ac:dyDescent="0.25">
      <c r="A35" t="s">
        <v>78</v>
      </c>
    </row>
    <row r="36" spans="1:1" x14ac:dyDescent="0.25">
      <c r="A36" t="s">
        <v>79</v>
      </c>
    </row>
    <row r="37" spans="1:1" x14ac:dyDescent="0.25">
      <c r="A37" t="s">
        <v>80</v>
      </c>
    </row>
    <row r="38" spans="1:1" x14ac:dyDescent="0.25">
      <c r="A38" t="s">
        <v>81</v>
      </c>
    </row>
    <row r="39" spans="1:1" x14ac:dyDescent="0.25">
      <c r="A39" t="s">
        <v>82</v>
      </c>
    </row>
    <row r="40" spans="1:1" x14ac:dyDescent="0.25">
      <c r="A40" t="s">
        <v>83</v>
      </c>
    </row>
    <row r="41" spans="1:1" x14ac:dyDescent="0.25">
      <c r="A41" t="s">
        <v>84</v>
      </c>
    </row>
    <row r="42" spans="1:1" x14ac:dyDescent="0.25">
      <c r="A42" t="s">
        <v>85</v>
      </c>
    </row>
    <row r="43" spans="1:1" x14ac:dyDescent="0.25">
      <c r="A43" t="s">
        <v>86</v>
      </c>
    </row>
    <row r="44" spans="1:1" x14ac:dyDescent="0.25">
      <c r="A44" t="s">
        <v>87</v>
      </c>
    </row>
    <row r="45" spans="1:1" x14ac:dyDescent="0.25">
      <c r="A45" t="s">
        <v>88</v>
      </c>
    </row>
    <row r="46" spans="1:1" x14ac:dyDescent="0.25">
      <c r="A46" t="s">
        <v>89</v>
      </c>
    </row>
    <row r="47" spans="1:1" x14ac:dyDescent="0.25">
      <c r="A47" t="s">
        <v>90</v>
      </c>
    </row>
    <row r="48" spans="1:1" x14ac:dyDescent="0.25">
      <c r="A48" t="s">
        <v>91</v>
      </c>
    </row>
    <row r="49" spans="1:1" x14ac:dyDescent="0.25">
      <c r="A49" t="s">
        <v>30</v>
      </c>
    </row>
    <row r="50" spans="1:1" x14ac:dyDescent="0.25">
      <c r="A50" t="s">
        <v>92</v>
      </c>
    </row>
    <row r="51" spans="1:1" x14ac:dyDescent="0.25">
      <c r="A51" t="s">
        <v>93</v>
      </c>
    </row>
    <row r="52" spans="1:1" x14ac:dyDescent="0.25">
      <c r="A52" t="s">
        <v>94</v>
      </c>
    </row>
    <row r="53" spans="1:1" x14ac:dyDescent="0.25">
      <c r="A53" t="s">
        <v>95</v>
      </c>
    </row>
    <row r="54" spans="1:1" x14ac:dyDescent="0.25">
      <c r="A54" t="s">
        <v>96</v>
      </c>
    </row>
    <row r="55" spans="1:1" x14ac:dyDescent="0.25">
      <c r="A55" t="s">
        <v>97</v>
      </c>
    </row>
    <row r="56" spans="1:1" x14ac:dyDescent="0.25">
      <c r="A56" t="s">
        <v>98</v>
      </c>
    </row>
    <row r="57" spans="1:1" x14ac:dyDescent="0.25">
      <c r="A57" t="s">
        <v>99</v>
      </c>
    </row>
    <row r="58" spans="1:1" x14ac:dyDescent="0.25">
      <c r="A58" t="s">
        <v>100</v>
      </c>
    </row>
    <row r="59" spans="1:1" x14ac:dyDescent="0.25">
      <c r="A59" t="s">
        <v>101</v>
      </c>
    </row>
    <row r="60" spans="1:1" x14ac:dyDescent="0.25">
      <c r="A60" t="s">
        <v>102</v>
      </c>
    </row>
    <row r="61" spans="1:1" x14ac:dyDescent="0.25">
      <c r="A61" t="s">
        <v>103</v>
      </c>
    </row>
    <row r="62" spans="1:1" x14ac:dyDescent="0.25">
      <c r="A62" t="s">
        <v>104</v>
      </c>
    </row>
    <row r="63" spans="1:1" x14ac:dyDescent="0.25">
      <c r="A63" t="s">
        <v>105</v>
      </c>
    </row>
    <row r="64" spans="1:1" x14ac:dyDescent="0.25">
      <c r="A64" t="s">
        <v>106</v>
      </c>
    </row>
    <row r="65" spans="1:1" x14ac:dyDescent="0.25">
      <c r="A65" t="s">
        <v>107</v>
      </c>
    </row>
    <row r="66" spans="1:1" x14ac:dyDescent="0.25">
      <c r="A66" t="s">
        <v>108</v>
      </c>
    </row>
    <row r="67" spans="1:1" x14ac:dyDescent="0.25">
      <c r="A67" t="s">
        <v>109</v>
      </c>
    </row>
    <row r="68" spans="1:1" x14ac:dyDescent="0.25">
      <c r="A68" t="s">
        <v>110</v>
      </c>
    </row>
    <row r="69" spans="1:1" x14ac:dyDescent="0.25">
      <c r="A69" t="s">
        <v>111</v>
      </c>
    </row>
    <row r="70" spans="1:1" x14ac:dyDescent="0.25">
      <c r="A70" t="s">
        <v>112</v>
      </c>
    </row>
    <row r="71" spans="1:1" x14ac:dyDescent="0.25">
      <c r="A71" t="s">
        <v>113</v>
      </c>
    </row>
    <row r="72" spans="1:1" x14ac:dyDescent="0.25">
      <c r="A72" t="s">
        <v>114</v>
      </c>
    </row>
    <row r="73" spans="1:1" x14ac:dyDescent="0.25">
      <c r="A73" t="s">
        <v>115</v>
      </c>
    </row>
    <row r="74" spans="1:1" x14ac:dyDescent="0.25">
      <c r="A74" t="s">
        <v>116</v>
      </c>
    </row>
    <row r="75" spans="1:1" x14ac:dyDescent="0.25">
      <c r="A75" t="s">
        <v>117</v>
      </c>
    </row>
    <row r="76" spans="1:1" x14ac:dyDescent="0.25">
      <c r="A76" t="s">
        <v>118</v>
      </c>
    </row>
    <row r="77" spans="1:1" x14ac:dyDescent="0.25">
      <c r="A77" t="s">
        <v>119</v>
      </c>
    </row>
    <row r="78" spans="1:1" x14ac:dyDescent="0.25">
      <c r="A78" t="s">
        <v>120</v>
      </c>
    </row>
    <row r="79" spans="1:1" x14ac:dyDescent="0.25">
      <c r="A79" t="s">
        <v>121</v>
      </c>
    </row>
    <row r="80" spans="1:1" x14ac:dyDescent="0.25">
      <c r="A80" t="s">
        <v>122</v>
      </c>
    </row>
    <row r="81" spans="1:1" x14ac:dyDescent="0.25">
      <c r="A81" t="s">
        <v>123</v>
      </c>
    </row>
    <row r="82" spans="1:1" x14ac:dyDescent="0.25">
      <c r="A82" t="s">
        <v>124</v>
      </c>
    </row>
    <row r="83" spans="1:1" x14ac:dyDescent="0.25">
      <c r="A83" t="s">
        <v>125</v>
      </c>
    </row>
    <row r="84" spans="1:1" x14ac:dyDescent="0.25">
      <c r="A84" t="s">
        <v>126</v>
      </c>
    </row>
    <row r="85" spans="1:1" x14ac:dyDescent="0.25">
      <c r="A85" t="s">
        <v>127</v>
      </c>
    </row>
    <row r="86" spans="1:1" x14ac:dyDescent="0.25">
      <c r="A86" t="s">
        <v>128</v>
      </c>
    </row>
    <row r="87" spans="1:1" x14ac:dyDescent="0.25">
      <c r="A87" t="s">
        <v>129</v>
      </c>
    </row>
    <row r="88" spans="1:1" x14ac:dyDescent="0.25">
      <c r="A88" t="s">
        <v>130</v>
      </c>
    </row>
    <row r="89" spans="1:1" x14ac:dyDescent="0.25">
      <c r="A89" t="s">
        <v>131</v>
      </c>
    </row>
    <row r="90" spans="1:1" x14ac:dyDescent="0.25">
      <c r="A90" t="s">
        <v>132</v>
      </c>
    </row>
    <row r="91" spans="1:1" x14ac:dyDescent="0.25">
      <c r="A91" t="s">
        <v>133</v>
      </c>
    </row>
    <row r="92" spans="1:1" x14ac:dyDescent="0.25">
      <c r="A92" t="s">
        <v>134</v>
      </c>
    </row>
    <row r="93" spans="1:1" x14ac:dyDescent="0.25">
      <c r="A93" t="s">
        <v>135</v>
      </c>
    </row>
    <row r="94" spans="1:1" x14ac:dyDescent="0.25">
      <c r="A94" t="s">
        <v>136</v>
      </c>
    </row>
    <row r="95" spans="1:1" x14ac:dyDescent="0.25">
      <c r="A95" t="s">
        <v>137</v>
      </c>
    </row>
    <row r="96" spans="1:1" x14ac:dyDescent="0.25">
      <c r="A96" t="s">
        <v>138</v>
      </c>
    </row>
    <row r="97" spans="1:1" x14ac:dyDescent="0.25">
      <c r="A97" t="s">
        <v>139</v>
      </c>
    </row>
    <row r="98" spans="1:1" x14ac:dyDescent="0.25">
      <c r="A98" t="s">
        <v>140</v>
      </c>
    </row>
    <row r="99" spans="1:1" x14ac:dyDescent="0.25">
      <c r="A99" t="s">
        <v>141</v>
      </c>
    </row>
    <row r="100" spans="1:1" x14ac:dyDescent="0.25">
      <c r="A100" t="s">
        <v>142</v>
      </c>
    </row>
    <row r="101" spans="1:1" x14ac:dyDescent="0.25">
      <c r="A101" t="s">
        <v>143</v>
      </c>
    </row>
    <row r="102" spans="1:1" x14ac:dyDescent="0.25">
      <c r="A102" t="s">
        <v>144</v>
      </c>
    </row>
    <row r="103" spans="1:1" x14ac:dyDescent="0.25">
      <c r="A103" t="s">
        <v>145</v>
      </c>
    </row>
    <row r="104" spans="1:1" x14ac:dyDescent="0.25">
      <c r="A104" t="s">
        <v>146</v>
      </c>
    </row>
    <row r="105" spans="1:1" x14ac:dyDescent="0.25">
      <c r="A105" t="s">
        <v>147</v>
      </c>
    </row>
    <row r="106" spans="1:1" x14ac:dyDescent="0.25">
      <c r="A106" t="s">
        <v>148</v>
      </c>
    </row>
    <row r="107" spans="1:1" x14ac:dyDescent="0.25">
      <c r="A107" t="s">
        <v>149</v>
      </c>
    </row>
    <row r="108" spans="1:1" x14ac:dyDescent="0.25">
      <c r="A108" t="s">
        <v>150</v>
      </c>
    </row>
    <row r="109" spans="1:1" x14ac:dyDescent="0.25">
      <c r="A109" t="s">
        <v>151</v>
      </c>
    </row>
    <row r="110" spans="1:1" x14ac:dyDescent="0.25">
      <c r="A110" t="s">
        <v>152</v>
      </c>
    </row>
    <row r="111" spans="1:1" x14ac:dyDescent="0.25">
      <c r="A111" t="s">
        <v>153</v>
      </c>
    </row>
    <row r="112" spans="1:1" x14ac:dyDescent="0.25">
      <c r="A112" t="s">
        <v>154</v>
      </c>
    </row>
    <row r="113" spans="1:1" x14ac:dyDescent="0.25">
      <c r="A113" t="s">
        <v>155</v>
      </c>
    </row>
    <row r="114" spans="1:1" x14ac:dyDescent="0.25">
      <c r="A114" t="s">
        <v>156</v>
      </c>
    </row>
    <row r="115" spans="1:1" x14ac:dyDescent="0.25">
      <c r="A115" t="s">
        <v>157</v>
      </c>
    </row>
    <row r="116" spans="1:1" x14ac:dyDescent="0.25">
      <c r="A116" t="s">
        <v>158</v>
      </c>
    </row>
    <row r="117" spans="1:1" x14ac:dyDescent="0.25">
      <c r="A117" t="s">
        <v>159</v>
      </c>
    </row>
    <row r="118" spans="1:1" x14ac:dyDescent="0.25">
      <c r="A118" t="s">
        <v>160</v>
      </c>
    </row>
    <row r="119" spans="1:1" x14ac:dyDescent="0.25">
      <c r="A119" t="s">
        <v>161</v>
      </c>
    </row>
    <row r="120" spans="1:1" x14ac:dyDescent="0.25">
      <c r="A120" t="s">
        <v>162</v>
      </c>
    </row>
  </sheetData>
  <mergeCells count="3">
    <mergeCell ref="D1:E1"/>
    <mergeCell ref="D9:E9"/>
    <mergeCell ref="D12:E12"/>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M132"/>
  <sheetViews>
    <sheetView workbookViewId="0">
      <selection activeCell="A13" sqref="A13"/>
    </sheetView>
  </sheetViews>
  <sheetFormatPr baseColWidth="10" defaultColWidth="9.140625" defaultRowHeight="15" x14ac:dyDescent="0.25"/>
  <cols>
    <col min="1" max="1" width="20.140625" customWidth="1"/>
    <col min="2" max="8" width="30.42578125" customWidth="1"/>
    <col min="9" max="9" width="31" customWidth="1"/>
    <col min="10" max="13" width="14.42578125" hidden="1" customWidth="1"/>
    <col min="14" max="1025" width="10.85546875" customWidth="1"/>
  </cols>
  <sheetData>
    <row r="2" spans="1:13" ht="30" x14ac:dyDescent="0.4">
      <c r="A2" s="419" t="s">
        <v>334</v>
      </c>
      <c r="B2" s="419"/>
      <c r="C2" s="419"/>
      <c r="D2" s="419"/>
      <c r="E2" s="419"/>
      <c r="F2" s="419"/>
      <c r="G2" s="419"/>
      <c r="H2" s="419"/>
      <c r="I2" s="419"/>
    </row>
    <row r="3" spans="1:13" x14ac:dyDescent="0.25">
      <c r="A3" s="13"/>
      <c r="B3" s="13"/>
      <c r="C3" s="13"/>
      <c r="D3" s="13"/>
      <c r="E3" s="13"/>
      <c r="F3" s="13"/>
      <c r="G3" s="13"/>
      <c r="H3" s="13"/>
      <c r="I3" s="13"/>
      <c r="J3" s="409" t="s">
        <v>295</v>
      </c>
      <c r="K3" s="409"/>
    </row>
    <row r="4" spans="1:13" ht="20.25" x14ac:dyDescent="0.3">
      <c r="A4" s="420" t="str">
        <f>CONCATENATE("FICHE D'ENGAGEMENT ",C7,D7)</f>
        <v>FICHE D'ENGAGEMENT 2025 / 2026</v>
      </c>
      <c r="B4" s="420"/>
      <c r="C4" s="420"/>
      <c r="D4" s="420"/>
      <c r="E4" s="420"/>
      <c r="F4" s="420"/>
      <c r="G4" s="420"/>
      <c r="H4" s="420"/>
      <c r="I4" s="420"/>
      <c r="J4" t="s">
        <v>296</v>
      </c>
      <c r="K4">
        <f>'JUVENILE 1'!A4</f>
        <v>0</v>
      </c>
    </row>
    <row r="5" spans="1:13" x14ac:dyDescent="0.25">
      <c r="A5" s="13"/>
      <c r="B5" s="13"/>
      <c r="C5" s="13"/>
      <c r="D5" s="13"/>
      <c r="E5" s="13"/>
      <c r="F5" s="13"/>
      <c r="G5" s="13"/>
      <c r="H5" s="13"/>
      <c r="I5" s="13"/>
      <c r="J5" t="s">
        <v>297</v>
      </c>
      <c r="K5">
        <f>'JUVENILE 2'!A4</f>
        <v>0</v>
      </c>
    </row>
    <row r="6" spans="1:13" ht="21" thickBot="1" x14ac:dyDescent="0.35">
      <c r="A6" s="421" t="s">
        <v>371</v>
      </c>
      <c r="B6" s="421"/>
      <c r="C6" s="421"/>
      <c r="D6" s="421"/>
      <c r="E6" s="421"/>
      <c r="F6" s="421"/>
      <c r="G6" s="421"/>
      <c r="H6" s="421"/>
      <c r="I6" s="421"/>
      <c r="J6" s="238" t="s">
        <v>51</v>
      </c>
      <c r="K6">
        <f>'JUNIOR 1'!A4</f>
        <v>0</v>
      </c>
    </row>
    <row r="7" spans="1:13" ht="27.75" thickTop="1" thickBot="1" x14ac:dyDescent="0.45">
      <c r="A7" s="422" t="s">
        <v>21</v>
      </c>
      <c r="B7" s="422"/>
      <c r="C7" s="341">
        <v>2025</v>
      </c>
      <c r="D7" s="342" t="str">
        <f>CONCATENATE(" / ",C7+1)</f>
        <v xml:space="preserve"> / 2026</v>
      </c>
      <c r="E7" s="14"/>
      <c r="F7" s="14"/>
      <c r="G7" s="14"/>
      <c r="H7" s="14"/>
      <c r="I7" s="14"/>
      <c r="J7" t="s">
        <v>298</v>
      </c>
      <c r="K7">
        <f>'JUNIOR 2'!A4</f>
        <v>0</v>
      </c>
    </row>
    <row r="8" spans="1:13" ht="15.75" thickTop="1" x14ac:dyDescent="0.25">
      <c r="A8" s="13"/>
      <c r="B8" s="13"/>
      <c r="C8" s="340"/>
      <c r="D8" s="13"/>
      <c r="E8" s="13"/>
      <c r="F8" s="13"/>
      <c r="G8" s="13"/>
      <c r="H8" s="13"/>
      <c r="I8" s="13"/>
      <c r="J8" t="s">
        <v>55</v>
      </c>
      <c r="K8">
        <f>YOUTH!A4</f>
        <v>0</v>
      </c>
    </row>
    <row r="9" spans="1:13" ht="75" customHeight="1" x14ac:dyDescent="0.25">
      <c r="A9" s="423" t="s">
        <v>22</v>
      </c>
      <c r="B9" s="423"/>
      <c r="C9" s="423"/>
      <c r="D9" s="423"/>
      <c r="E9" s="423"/>
      <c r="F9" s="423"/>
      <c r="G9" s="423"/>
      <c r="H9" s="423"/>
      <c r="I9" s="423"/>
      <c r="J9" t="s">
        <v>57</v>
      </c>
      <c r="K9">
        <f>ADULTE!A4</f>
        <v>0</v>
      </c>
    </row>
    <row r="10" spans="1:13" x14ac:dyDescent="0.25">
      <c r="J10" t="s">
        <v>299</v>
      </c>
      <c r="K10">
        <f>DUO_YOUTH!AB3</f>
        <v>0</v>
      </c>
      <c r="M10" t="s">
        <v>23</v>
      </c>
    </row>
    <row r="11" spans="1:13" x14ac:dyDescent="0.25">
      <c r="A11" s="412" t="s">
        <v>24</v>
      </c>
      <c r="B11" s="412"/>
      <c r="C11" s="412"/>
      <c r="D11" s="412"/>
      <c r="E11" s="412"/>
      <c r="F11" s="412"/>
      <c r="G11" s="412"/>
      <c r="H11" s="412"/>
      <c r="I11" s="412"/>
      <c r="J11" t="s">
        <v>300</v>
      </c>
      <c r="K11">
        <f>'DUO ADULTE'!AB3</f>
        <v>0</v>
      </c>
      <c r="M11" t="s">
        <v>25</v>
      </c>
    </row>
    <row r="12" spans="1:13" ht="15.75" thickBot="1" x14ac:dyDescent="0.3">
      <c r="A12" s="15" t="s">
        <v>26</v>
      </c>
      <c r="B12" s="15" t="s">
        <v>27</v>
      </c>
      <c r="C12" s="16" t="s">
        <v>28</v>
      </c>
      <c r="D12" s="413" t="s">
        <v>291</v>
      </c>
      <c r="E12" s="413"/>
      <c r="F12" s="413"/>
      <c r="G12" s="413"/>
      <c r="H12" s="413"/>
      <c r="I12" s="413"/>
      <c r="J12" t="s">
        <v>301</v>
      </c>
      <c r="K12">
        <f>'GROUPE JUVENILE'!AC3</f>
        <v>0</v>
      </c>
      <c r="M12" t="s">
        <v>29</v>
      </c>
    </row>
    <row r="13" spans="1:13" ht="15.75" thickBot="1" x14ac:dyDescent="0.3">
      <c r="A13" s="18"/>
      <c r="B13" s="18"/>
      <c r="C13" s="18"/>
      <c r="D13" s="414"/>
      <c r="E13" s="415"/>
      <c r="F13" s="415"/>
      <c r="G13" s="415"/>
      <c r="H13" s="415"/>
      <c r="I13" s="416"/>
      <c r="J13" t="s">
        <v>302</v>
      </c>
      <c r="K13">
        <f>'GROUPE JUNIOR'!AC3</f>
        <v>0</v>
      </c>
      <c r="M13" t="s">
        <v>31</v>
      </c>
    </row>
    <row r="14" spans="1:13" ht="15" customHeight="1" thickBot="1" x14ac:dyDescent="0.3">
      <c r="A14" s="417" t="s">
        <v>32</v>
      </c>
      <c r="B14" s="417"/>
      <c r="C14" s="417"/>
      <c r="D14" s="417"/>
      <c r="E14" s="417"/>
      <c r="F14" s="417"/>
      <c r="G14" s="417"/>
      <c r="H14" s="417"/>
      <c r="I14" s="417"/>
      <c r="J14" t="s">
        <v>303</v>
      </c>
      <c r="K14">
        <f>'GROUPE YOUTH'!AC3</f>
        <v>0</v>
      </c>
      <c r="M14" t="s">
        <v>33</v>
      </c>
    </row>
    <row r="15" spans="1:13" ht="15.75" thickBot="1" x14ac:dyDescent="0.3">
      <c r="A15" s="418"/>
      <c r="B15" s="418"/>
      <c r="C15" s="15" t="s">
        <v>34</v>
      </c>
      <c r="D15" s="15" t="s">
        <v>35</v>
      </c>
      <c r="E15" s="15" t="s">
        <v>36</v>
      </c>
      <c r="F15" s="15" t="s">
        <v>37</v>
      </c>
      <c r="G15" s="15" t="s">
        <v>38</v>
      </c>
      <c r="H15" s="15" t="s">
        <v>39</v>
      </c>
      <c r="I15" s="19" t="s">
        <v>40</v>
      </c>
      <c r="J15" s="240" t="s">
        <v>304</v>
      </c>
      <c r="K15">
        <f>'GROUPE ADULTE'!AC3</f>
        <v>0</v>
      </c>
      <c r="M15" t="s">
        <v>41</v>
      </c>
    </row>
    <row r="16" spans="1:13" ht="15.75" thickBot="1" x14ac:dyDescent="0.3">
      <c r="A16" s="418"/>
      <c r="B16" s="418"/>
      <c r="C16" s="20"/>
      <c r="D16" s="20"/>
      <c r="E16" s="20"/>
      <c r="F16" s="20"/>
      <c r="G16" s="20"/>
      <c r="H16" s="21"/>
      <c r="I16" s="21"/>
      <c r="M16" t="s">
        <v>42</v>
      </c>
    </row>
    <row r="17" spans="1:13" x14ac:dyDescent="0.25">
      <c r="A17" s="410" t="s">
        <v>43</v>
      </c>
      <c r="B17" s="410"/>
      <c r="C17" s="410"/>
      <c r="D17" s="410"/>
      <c r="E17" s="410"/>
      <c r="F17" s="410"/>
      <c r="G17" s="410"/>
      <c r="H17" s="410"/>
      <c r="I17" s="410"/>
      <c r="J17" t="s">
        <v>305</v>
      </c>
      <c r="K17">
        <f>SUM(K4:K15)</f>
        <v>0</v>
      </c>
      <c r="M17" t="s">
        <v>44</v>
      </c>
    </row>
    <row r="18" spans="1:13" ht="15.75" thickBot="1" x14ac:dyDescent="0.3">
      <c r="A18" s="411"/>
      <c r="B18" s="22" t="s">
        <v>45</v>
      </c>
      <c r="C18" s="17" t="s">
        <v>34</v>
      </c>
      <c r="D18" s="17" t="s">
        <v>35</v>
      </c>
      <c r="E18" s="17" t="s">
        <v>36</v>
      </c>
      <c r="F18" s="17" t="s">
        <v>37</v>
      </c>
      <c r="G18" s="17" t="s">
        <v>38</v>
      </c>
      <c r="H18" s="17" t="s">
        <v>39</v>
      </c>
      <c r="I18" s="23" t="s">
        <v>40</v>
      </c>
      <c r="M18" t="s">
        <v>46</v>
      </c>
    </row>
    <row r="19" spans="1:13" ht="15.75" thickBot="1" x14ac:dyDescent="0.3">
      <c r="A19" s="411"/>
      <c r="B19" s="24" t="s">
        <v>47</v>
      </c>
      <c r="C19" s="357"/>
      <c r="D19" s="357"/>
      <c r="E19" s="357"/>
      <c r="F19" s="357"/>
      <c r="G19" s="357"/>
      <c r="H19" s="357"/>
      <c r="I19" s="357"/>
      <c r="M19" t="s">
        <v>48</v>
      </c>
    </row>
    <row r="20" spans="1:13" ht="15.75" thickBot="1" x14ac:dyDescent="0.3">
      <c r="A20" s="411"/>
      <c r="B20" s="24" t="s">
        <v>49</v>
      </c>
      <c r="C20" s="361"/>
      <c r="D20" s="362"/>
      <c r="E20" s="362"/>
      <c r="F20" s="362"/>
      <c r="G20" s="362"/>
      <c r="H20" s="362"/>
      <c r="I20" s="362"/>
      <c r="K20" s="239"/>
      <c r="M20" t="s">
        <v>50</v>
      </c>
    </row>
    <row r="21" spans="1:13" ht="15.75" thickBot="1" x14ac:dyDescent="0.3">
      <c r="A21" s="411"/>
      <c r="B21" s="24" t="s">
        <v>51</v>
      </c>
      <c r="C21" s="357"/>
      <c r="D21" s="357"/>
      <c r="E21" s="357"/>
      <c r="F21" s="357"/>
      <c r="G21" s="357"/>
      <c r="H21" s="357"/>
      <c r="I21" s="357"/>
      <c r="M21" t="s">
        <v>52</v>
      </c>
    </row>
    <row r="22" spans="1:13" ht="15.75" thickBot="1" x14ac:dyDescent="0.3">
      <c r="A22" s="411"/>
      <c r="B22" s="24" t="s">
        <v>53</v>
      </c>
      <c r="C22" s="357"/>
      <c r="D22" s="357"/>
      <c r="E22" s="357"/>
      <c r="F22" s="357"/>
      <c r="G22" s="357"/>
      <c r="H22" s="25"/>
      <c r="I22" s="357"/>
      <c r="M22" t="s">
        <v>54</v>
      </c>
    </row>
    <row r="23" spans="1:13" ht="15.75" thickBot="1" x14ac:dyDescent="0.3">
      <c r="A23" s="411"/>
      <c r="B23" s="24" t="s">
        <v>55</v>
      </c>
      <c r="C23" s="358"/>
      <c r="D23" s="357"/>
      <c r="E23" s="357"/>
      <c r="F23" s="358"/>
      <c r="G23" s="358"/>
      <c r="H23" s="359"/>
      <c r="I23" s="357"/>
      <c r="M23" t="s">
        <v>56</v>
      </c>
    </row>
    <row r="24" spans="1:13" ht="15.75" thickBot="1" x14ac:dyDescent="0.3">
      <c r="A24" s="411"/>
      <c r="B24" s="26" t="s">
        <v>57</v>
      </c>
      <c r="C24" s="360"/>
      <c r="D24" s="360"/>
      <c r="E24" s="360"/>
      <c r="F24" s="360"/>
      <c r="G24" s="360"/>
      <c r="H24" s="360"/>
      <c r="I24" s="360"/>
      <c r="M24" t="s">
        <v>58</v>
      </c>
    </row>
    <row r="25" spans="1:13" ht="15.75" thickBot="1" x14ac:dyDescent="0.3">
      <c r="M25" t="s">
        <v>59</v>
      </c>
    </row>
    <row r="26" spans="1:13" ht="21.75" thickTop="1" x14ac:dyDescent="0.35">
      <c r="B26" s="425" t="s">
        <v>284</v>
      </c>
      <c r="C26" s="426"/>
      <c r="D26" s="426"/>
      <c r="E26" s="426"/>
      <c r="F26" s="426"/>
      <c r="G26" s="426"/>
      <c r="H26" s="426"/>
      <c r="I26" s="427"/>
      <c r="J26" t="str">
        <f>IF(J33=TRUE,"OUI","NON")</f>
        <v>NON</v>
      </c>
    </row>
    <row r="27" spans="1:13" ht="21" x14ac:dyDescent="0.35">
      <c r="B27" s="439" t="str">
        <f>CONCATENATE("Votre stucture a pris connaissance du REGLEMENT DES CHAMPIONNATS DE DANSE JAZZ -  ", $C$7, $D$7," , elle s'engage à le respecter")</f>
        <v>Votre stucture a pris connaissance du REGLEMENT DES CHAMPIONNATS DE DANSE JAZZ -  2025 / 2026 , elle s'engage à le respecter</v>
      </c>
      <c r="C27" s="440"/>
      <c r="D27" s="440"/>
      <c r="E27" s="440"/>
      <c r="F27" s="440"/>
      <c r="G27" s="440"/>
      <c r="H27" s="440"/>
      <c r="I27" s="441"/>
      <c r="M27" t="s">
        <v>60</v>
      </c>
    </row>
    <row r="28" spans="1:13" ht="21.75" thickBot="1" x14ac:dyDescent="0.3">
      <c r="B28" s="442" t="s">
        <v>307</v>
      </c>
      <c r="C28" s="443"/>
      <c r="D28" s="444"/>
      <c r="E28" s="444"/>
      <c r="F28" s="444"/>
      <c r="G28" s="444"/>
      <c r="H28" s="443"/>
      <c r="I28" s="445"/>
      <c r="J28" t="b">
        <f>IF(C16&lt;&gt;"",TRUE,FALSE)</f>
        <v>0</v>
      </c>
      <c r="K28" t="s">
        <v>278</v>
      </c>
      <c r="M28" t="s">
        <v>61</v>
      </c>
    </row>
    <row r="29" spans="1:13" ht="46.5" thickTop="1" thickBot="1" x14ac:dyDescent="0.3">
      <c r="B29" s="242" t="s">
        <v>306</v>
      </c>
      <c r="C29" s="233" t="str">
        <f>IF(J28&lt;&gt;"","Prénom responsable présent","Prénom responsable manquant")</f>
        <v>Prénom responsable présent</v>
      </c>
      <c r="D29" s="430" t="s">
        <v>308</v>
      </c>
      <c r="E29" s="431"/>
      <c r="F29" s="431"/>
      <c r="G29" s="432"/>
      <c r="H29" s="230"/>
      <c r="I29" s="227"/>
      <c r="J29" t="b">
        <f>IF(D16&lt;&gt;"",TRUE,FALSE)</f>
        <v>0</v>
      </c>
      <c r="K29" t="s">
        <v>277</v>
      </c>
    </row>
    <row r="30" spans="1:13" ht="31.5" customHeight="1" thickTop="1" x14ac:dyDescent="0.25">
      <c r="B30" s="241">
        <f>K17</f>
        <v>0</v>
      </c>
      <c r="C30" s="234" t="str">
        <f>IF(J29=TRUE,"Nom responsable présent","Nom responsable manquant")</f>
        <v>Nom responsable manquant</v>
      </c>
      <c r="D30" s="428" t="str">
        <f>IF($J$39=1,"FICHIER NON VALIDABLE",IF(J39=2,"FICHIER VALIDABLE",IF(J39=3,"FICHIER VALIDÉ SANS PARTICIPANTS","FICHIER VALIDÉ AVEC PARTICIPANT")))</f>
        <v>FICHIER NON VALIDABLE</v>
      </c>
      <c r="E30" s="435" t="str">
        <f>IF(J33=TRUE,IF(AND(J28,J29),CONCATENATE(C16, " ",D16, "  certifie  avoir lu  et approuvé le règlement et assure que les données de ce document y sont conformes"),""),"")</f>
        <v/>
      </c>
      <c r="F30" s="436"/>
      <c r="G30" s="236" t="str">
        <f>IF(J33=TRUE,"VOUS POUVEZ VALIDER          cliquer ci dessous","")</f>
        <v/>
      </c>
      <c r="H30" s="224"/>
      <c r="I30" s="228"/>
      <c r="J30" t="b">
        <f>IF(D13&lt;&gt;"",TRUE,FALSE)</f>
        <v>0</v>
      </c>
      <c r="K30" t="s">
        <v>285</v>
      </c>
      <c r="M30" t="s">
        <v>62</v>
      </c>
    </row>
    <row r="31" spans="1:13" ht="27.75" customHeight="1" thickBot="1" x14ac:dyDescent="0.3">
      <c r="B31" s="223"/>
      <c r="C31" s="234" t="str">
        <f>IF(J30=TRUE,"Nom stucture présent","Nom structure manquant")</f>
        <v>Nom structure manquant</v>
      </c>
      <c r="D31" s="429" t="str">
        <f t="shared" ref="D31" si="0">IF($J$34=FALSE,"FICHIER NON VALIDÉ",IF($B$30=0,"FICHIER VALIDÉ SANS PARTICIPANTS","FICHIER VALIDÉ"))</f>
        <v>FICHIER NON VALIDÉ</v>
      </c>
      <c r="E31" s="437"/>
      <c r="F31" s="438"/>
      <c r="G31" s="232"/>
      <c r="H31" s="224"/>
      <c r="I31" s="228"/>
      <c r="J31" t="b">
        <f>IF(C13&lt;&gt;"",TRUE,FALSE)</f>
        <v>0</v>
      </c>
      <c r="K31" t="s">
        <v>286</v>
      </c>
      <c r="M31" t="s">
        <v>63</v>
      </c>
    </row>
    <row r="32" spans="1:13" ht="25.5" customHeight="1" thickTop="1" x14ac:dyDescent="0.25">
      <c r="B32" s="223"/>
      <c r="C32" s="234" t="str">
        <f>IF(J31=TRUE,"Nom Région présent","Nom Région manquant")</f>
        <v>Nom Région manquant</v>
      </c>
      <c r="D32" s="433"/>
      <c r="E32" s="433"/>
      <c r="F32" s="433"/>
      <c r="G32" s="433"/>
      <c r="H32" s="224"/>
      <c r="I32" s="228"/>
      <c r="J32" t="b">
        <f>IF(B13&lt;&gt;"",TRUE,FALSE)</f>
        <v>0</v>
      </c>
      <c r="K32" t="s">
        <v>287</v>
      </c>
    </row>
    <row r="33" spans="1:13" ht="15.75" thickBot="1" x14ac:dyDescent="0.3">
      <c r="B33" s="225"/>
      <c r="C33" s="235" t="str">
        <f>IF(J32=TRUE,"Nom Département présent","Nom Département manquant")</f>
        <v>Nom Département manquant</v>
      </c>
      <c r="D33" s="434"/>
      <c r="E33" s="434"/>
      <c r="F33" s="434"/>
      <c r="G33" s="434"/>
      <c r="H33" s="226"/>
      <c r="I33" s="229"/>
      <c r="J33" t="b">
        <f>AND(J28,J29,J30,J31,J32)</f>
        <v>0</v>
      </c>
      <c r="K33" t="s">
        <v>289</v>
      </c>
      <c r="M33" t="s">
        <v>64</v>
      </c>
    </row>
    <row r="34" spans="1:13" ht="15.75" thickTop="1" x14ac:dyDescent="0.25">
      <c r="J34" t="b">
        <f>IF(G31="OUI",TRUE,FALSE)</f>
        <v>0</v>
      </c>
      <c r="K34" t="s">
        <v>288</v>
      </c>
      <c r="M34" t="s">
        <v>65</v>
      </c>
    </row>
    <row r="35" spans="1:13" x14ac:dyDescent="0.25">
      <c r="J35" t="b">
        <f>AND(J30,J31,J32,J33,J34)</f>
        <v>0</v>
      </c>
      <c r="K35" t="s">
        <v>290</v>
      </c>
      <c r="M35" t="s">
        <v>66</v>
      </c>
    </row>
    <row r="36" spans="1:13" x14ac:dyDescent="0.25">
      <c r="A36" s="222"/>
      <c r="J36" t="b">
        <f>IF(B30&gt;0,TRUE,FALSE)</f>
        <v>0</v>
      </c>
      <c r="K36" t="s">
        <v>311</v>
      </c>
      <c r="M36" t="s">
        <v>67</v>
      </c>
    </row>
    <row r="37" spans="1:13" x14ac:dyDescent="0.25">
      <c r="J37" t="b">
        <f>AND(J35,J36)</f>
        <v>0</v>
      </c>
      <c r="K37" t="s">
        <v>310</v>
      </c>
      <c r="M37" t="s">
        <v>68</v>
      </c>
    </row>
    <row r="38" spans="1:13" x14ac:dyDescent="0.25">
      <c r="M38" t="s">
        <v>69</v>
      </c>
    </row>
    <row r="39" spans="1:13" x14ac:dyDescent="0.25">
      <c r="J39">
        <f>IF($J$33=FALSE,1,IF(J34=FALSE,2,IF(J37=FALSE,3,4)))</f>
        <v>1</v>
      </c>
      <c r="K39" s="424" t="s">
        <v>312</v>
      </c>
      <c r="M39" t="s">
        <v>70</v>
      </c>
    </row>
    <row r="40" spans="1:13" x14ac:dyDescent="0.25">
      <c r="K40" s="424"/>
      <c r="M40" t="s">
        <v>71</v>
      </c>
    </row>
    <row r="41" spans="1:13" x14ac:dyDescent="0.25">
      <c r="M41" t="s">
        <v>72</v>
      </c>
    </row>
    <row r="42" spans="1:13" x14ac:dyDescent="0.25">
      <c r="M42" t="s">
        <v>73</v>
      </c>
    </row>
    <row r="43" spans="1:13" x14ac:dyDescent="0.25">
      <c r="M43" t="s">
        <v>74</v>
      </c>
    </row>
    <row r="44" spans="1:13" x14ac:dyDescent="0.25">
      <c r="M44" t="s">
        <v>75</v>
      </c>
    </row>
    <row r="45" spans="1:13" x14ac:dyDescent="0.25">
      <c r="M45" t="s">
        <v>76</v>
      </c>
    </row>
    <row r="46" spans="1:13" x14ac:dyDescent="0.25">
      <c r="M46" t="s">
        <v>77</v>
      </c>
    </row>
    <row r="47" spans="1:13" x14ac:dyDescent="0.25">
      <c r="M47" t="s">
        <v>78</v>
      </c>
    </row>
    <row r="48" spans="1:13" x14ac:dyDescent="0.25">
      <c r="M48" t="s">
        <v>79</v>
      </c>
    </row>
    <row r="49" spans="13:13" x14ac:dyDescent="0.25">
      <c r="M49" t="s">
        <v>80</v>
      </c>
    </row>
    <row r="50" spans="13:13" x14ac:dyDescent="0.25">
      <c r="M50" t="s">
        <v>81</v>
      </c>
    </row>
    <row r="51" spans="13:13" x14ac:dyDescent="0.25">
      <c r="M51" t="s">
        <v>82</v>
      </c>
    </row>
    <row r="52" spans="13:13" x14ac:dyDescent="0.25">
      <c r="M52" t="s">
        <v>83</v>
      </c>
    </row>
    <row r="53" spans="13:13" x14ac:dyDescent="0.25">
      <c r="M53" t="s">
        <v>84</v>
      </c>
    </row>
    <row r="54" spans="13:13" x14ac:dyDescent="0.25">
      <c r="M54" t="s">
        <v>85</v>
      </c>
    </row>
    <row r="55" spans="13:13" x14ac:dyDescent="0.25">
      <c r="M55" t="s">
        <v>86</v>
      </c>
    </row>
    <row r="56" spans="13:13" x14ac:dyDescent="0.25">
      <c r="M56" t="s">
        <v>87</v>
      </c>
    </row>
    <row r="57" spans="13:13" x14ac:dyDescent="0.25">
      <c r="M57" t="s">
        <v>88</v>
      </c>
    </row>
    <row r="58" spans="13:13" x14ac:dyDescent="0.25">
      <c r="M58" t="s">
        <v>89</v>
      </c>
    </row>
    <row r="59" spans="13:13" x14ac:dyDescent="0.25">
      <c r="M59" t="s">
        <v>90</v>
      </c>
    </row>
    <row r="60" spans="13:13" x14ac:dyDescent="0.25">
      <c r="M60" t="s">
        <v>91</v>
      </c>
    </row>
    <row r="61" spans="13:13" x14ac:dyDescent="0.25">
      <c r="M61" t="s">
        <v>30</v>
      </c>
    </row>
    <row r="62" spans="13:13" x14ac:dyDescent="0.25">
      <c r="M62" t="s">
        <v>92</v>
      </c>
    </row>
    <row r="63" spans="13:13" x14ac:dyDescent="0.25">
      <c r="M63" t="s">
        <v>93</v>
      </c>
    </row>
    <row r="64" spans="13:13" x14ac:dyDescent="0.25">
      <c r="M64" t="s">
        <v>94</v>
      </c>
    </row>
    <row r="65" spans="13:13" x14ac:dyDescent="0.25">
      <c r="M65" t="s">
        <v>95</v>
      </c>
    </row>
    <row r="66" spans="13:13" x14ac:dyDescent="0.25">
      <c r="M66" t="s">
        <v>96</v>
      </c>
    </row>
    <row r="67" spans="13:13" x14ac:dyDescent="0.25">
      <c r="M67" t="s">
        <v>97</v>
      </c>
    </row>
    <row r="68" spans="13:13" x14ac:dyDescent="0.25">
      <c r="M68" t="s">
        <v>98</v>
      </c>
    </row>
    <row r="69" spans="13:13" x14ac:dyDescent="0.25">
      <c r="M69" t="s">
        <v>99</v>
      </c>
    </row>
    <row r="70" spans="13:13" x14ac:dyDescent="0.25">
      <c r="M70" t="s">
        <v>100</v>
      </c>
    </row>
    <row r="71" spans="13:13" x14ac:dyDescent="0.25">
      <c r="M71" t="s">
        <v>101</v>
      </c>
    </row>
    <row r="72" spans="13:13" x14ac:dyDescent="0.25">
      <c r="M72" t="s">
        <v>102</v>
      </c>
    </row>
    <row r="73" spans="13:13" x14ac:dyDescent="0.25">
      <c r="M73" t="s">
        <v>103</v>
      </c>
    </row>
    <row r="74" spans="13:13" x14ac:dyDescent="0.25">
      <c r="M74" t="s">
        <v>104</v>
      </c>
    </row>
    <row r="75" spans="13:13" x14ac:dyDescent="0.25">
      <c r="M75" t="s">
        <v>105</v>
      </c>
    </row>
    <row r="76" spans="13:13" x14ac:dyDescent="0.25">
      <c r="M76" t="s">
        <v>106</v>
      </c>
    </row>
    <row r="77" spans="13:13" x14ac:dyDescent="0.25">
      <c r="M77" t="s">
        <v>107</v>
      </c>
    </row>
    <row r="78" spans="13:13" x14ac:dyDescent="0.25">
      <c r="M78" t="s">
        <v>108</v>
      </c>
    </row>
    <row r="79" spans="13:13" x14ac:dyDescent="0.25">
      <c r="M79" t="s">
        <v>109</v>
      </c>
    </row>
    <row r="80" spans="13:13" x14ac:dyDescent="0.25">
      <c r="M80" t="s">
        <v>110</v>
      </c>
    </row>
    <row r="81" spans="13:13" x14ac:dyDescent="0.25">
      <c r="M81" t="s">
        <v>111</v>
      </c>
    </row>
    <row r="82" spans="13:13" x14ac:dyDescent="0.25">
      <c r="M82" t="s">
        <v>112</v>
      </c>
    </row>
    <row r="83" spans="13:13" x14ac:dyDescent="0.25">
      <c r="M83" t="s">
        <v>113</v>
      </c>
    </row>
    <row r="84" spans="13:13" x14ac:dyDescent="0.25">
      <c r="M84" t="s">
        <v>114</v>
      </c>
    </row>
    <row r="85" spans="13:13" x14ac:dyDescent="0.25">
      <c r="M85" t="s">
        <v>115</v>
      </c>
    </row>
    <row r="86" spans="13:13" x14ac:dyDescent="0.25">
      <c r="M86" t="s">
        <v>116</v>
      </c>
    </row>
    <row r="87" spans="13:13" x14ac:dyDescent="0.25">
      <c r="M87" t="s">
        <v>117</v>
      </c>
    </row>
    <row r="88" spans="13:13" x14ac:dyDescent="0.25">
      <c r="M88" t="s">
        <v>118</v>
      </c>
    </row>
    <row r="89" spans="13:13" x14ac:dyDescent="0.25">
      <c r="M89" t="s">
        <v>119</v>
      </c>
    </row>
    <row r="90" spans="13:13" x14ac:dyDescent="0.25">
      <c r="M90" t="s">
        <v>120</v>
      </c>
    </row>
    <row r="91" spans="13:13" x14ac:dyDescent="0.25">
      <c r="M91" t="s">
        <v>121</v>
      </c>
    </row>
    <row r="92" spans="13:13" x14ac:dyDescent="0.25">
      <c r="M92" t="s">
        <v>122</v>
      </c>
    </row>
    <row r="93" spans="13:13" x14ac:dyDescent="0.25">
      <c r="M93" t="s">
        <v>123</v>
      </c>
    </row>
    <row r="94" spans="13:13" x14ac:dyDescent="0.25">
      <c r="M94" t="s">
        <v>124</v>
      </c>
    </row>
    <row r="95" spans="13:13" x14ac:dyDescent="0.25">
      <c r="M95" t="s">
        <v>125</v>
      </c>
    </row>
    <row r="96" spans="13:13" x14ac:dyDescent="0.25">
      <c r="M96" t="s">
        <v>126</v>
      </c>
    </row>
    <row r="97" spans="13:13" x14ac:dyDescent="0.25">
      <c r="M97" t="s">
        <v>127</v>
      </c>
    </row>
    <row r="98" spans="13:13" x14ac:dyDescent="0.25">
      <c r="M98" t="s">
        <v>128</v>
      </c>
    </row>
    <row r="99" spans="13:13" x14ac:dyDescent="0.25">
      <c r="M99" t="s">
        <v>129</v>
      </c>
    </row>
    <row r="100" spans="13:13" x14ac:dyDescent="0.25">
      <c r="M100" t="s">
        <v>130</v>
      </c>
    </row>
    <row r="101" spans="13:13" x14ac:dyDescent="0.25">
      <c r="M101" t="s">
        <v>131</v>
      </c>
    </row>
    <row r="102" spans="13:13" x14ac:dyDescent="0.25">
      <c r="M102" t="s">
        <v>132</v>
      </c>
    </row>
    <row r="103" spans="13:13" x14ac:dyDescent="0.25">
      <c r="M103" t="s">
        <v>133</v>
      </c>
    </row>
    <row r="104" spans="13:13" x14ac:dyDescent="0.25">
      <c r="M104" t="s">
        <v>134</v>
      </c>
    </row>
    <row r="105" spans="13:13" x14ac:dyDescent="0.25">
      <c r="M105" t="s">
        <v>135</v>
      </c>
    </row>
    <row r="106" spans="13:13" x14ac:dyDescent="0.25">
      <c r="M106" t="s">
        <v>136</v>
      </c>
    </row>
    <row r="107" spans="13:13" x14ac:dyDescent="0.25">
      <c r="M107" t="s">
        <v>137</v>
      </c>
    </row>
    <row r="108" spans="13:13" x14ac:dyDescent="0.25">
      <c r="M108" t="s">
        <v>138</v>
      </c>
    </row>
    <row r="109" spans="13:13" x14ac:dyDescent="0.25">
      <c r="M109" t="s">
        <v>139</v>
      </c>
    </row>
    <row r="110" spans="13:13" x14ac:dyDescent="0.25">
      <c r="M110" t="s">
        <v>140</v>
      </c>
    </row>
    <row r="111" spans="13:13" x14ac:dyDescent="0.25">
      <c r="M111" t="s">
        <v>141</v>
      </c>
    </row>
    <row r="112" spans="13:13" x14ac:dyDescent="0.25">
      <c r="M112" t="s">
        <v>142</v>
      </c>
    </row>
    <row r="113" spans="13:13" x14ac:dyDescent="0.25">
      <c r="M113" t="s">
        <v>143</v>
      </c>
    </row>
    <row r="114" spans="13:13" x14ac:dyDescent="0.25">
      <c r="M114" t="s">
        <v>144</v>
      </c>
    </row>
    <row r="115" spans="13:13" x14ac:dyDescent="0.25">
      <c r="M115" t="s">
        <v>145</v>
      </c>
    </row>
    <row r="116" spans="13:13" x14ac:dyDescent="0.25">
      <c r="M116" t="s">
        <v>146</v>
      </c>
    </row>
    <row r="117" spans="13:13" x14ac:dyDescent="0.25">
      <c r="M117" t="s">
        <v>147</v>
      </c>
    </row>
    <row r="118" spans="13:13" x14ac:dyDescent="0.25">
      <c r="M118" t="s">
        <v>148</v>
      </c>
    </row>
    <row r="119" spans="13:13" x14ac:dyDescent="0.25">
      <c r="M119" t="s">
        <v>149</v>
      </c>
    </row>
    <row r="120" spans="13:13" x14ac:dyDescent="0.25">
      <c r="M120" t="s">
        <v>150</v>
      </c>
    </row>
    <row r="121" spans="13:13" x14ac:dyDescent="0.25">
      <c r="M121" t="s">
        <v>151</v>
      </c>
    </row>
    <row r="122" spans="13:13" x14ac:dyDescent="0.25">
      <c r="M122" t="s">
        <v>152</v>
      </c>
    </row>
    <row r="123" spans="13:13" x14ac:dyDescent="0.25">
      <c r="M123" t="s">
        <v>153</v>
      </c>
    </row>
    <row r="124" spans="13:13" x14ac:dyDescent="0.25">
      <c r="M124" t="s">
        <v>154</v>
      </c>
    </row>
    <row r="125" spans="13:13" x14ac:dyDescent="0.25">
      <c r="M125" t="s">
        <v>155</v>
      </c>
    </row>
    <row r="126" spans="13:13" x14ac:dyDescent="0.25">
      <c r="M126" t="s">
        <v>156</v>
      </c>
    </row>
    <row r="127" spans="13:13" x14ac:dyDescent="0.25">
      <c r="M127" t="s">
        <v>157</v>
      </c>
    </row>
    <row r="128" spans="13:13" x14ac:dyDescent="0.25">
      <c r="M128" t="s">
        <v>158</v>
      </c>
    </row>
    <row r="129" spans="13:13" x14ac:dyDescent="0.25">
      <c r="M129" t="s">
        <v>159</v>
      </c>
    </row>
    <row r="130" spans="13:13" x14ac:dyDescent="0.25">
      <c r="M130" t="s">
        <v>160</v>
      </c>
    </row>
    <row r="131" spans="13:13" x14ac:dyDescent="0.25">
      <c r="M131" t="s">
        <v>161</v>
      </c>
    </row>
    <row r="132" spans="13:13" x14ac:dyDescent="0.25">
      <c r="M132" t="s">
        <v>162</v>
      </c>
    </row>
  </sheetData>
  <sheetProtection algorithmName="SHA-512" hashValue="ULiZ0B7N19H0GzkKEju90ekSuvQKyJSXEcrADv1eFJUdg7VcoI+79OMbbhwTGP5YTOxvIg0u6RbVqLrpso8oYg==" saltValue="Nyd6P1kMIvuQsWVhYUu+yQ==" spinCount="100000" sheet="1" selectLockedCells="1"/>
  <mergeCells count="22">
    <mergeCell ref="K39:K40"/>
    <mergeCell ref="B26:I26"/>
    <mergeCell ref="D30:D31"/>
    <mergeCell ref="D29:G29"/>
    <mergeCell ref="D32:G32"/>
    <mergeCell ref="D33:G33"/>
    <mergeCell ref="E30:F31"/>
    <mergeCell ref="B27:I27"/>
    <mergeCell ref="B28:I28"/>
    <mergeCell ref="A2:I2"/>
    <mergeCell ref="A4:I4"/>
    <mergeCell ref="A6:I6"/>
    <mergeCell ref="A7:B7"/>
    <mergeCell ref="A9:I9"/>
    <mergeCell ref="J3:K3"/>
    <mergeCell ref="A17:I17"/>
    <mergeCell ref="A18:A24"/>
    <mergeCell ref="A11:I11"/>
    <mergeCell ref="D12:I12"/>
    <mergeCell ref="D13:I13"/>
    <mergeCell ref="A14:I14"/>
    <mergeCell ref="A15:B16"/>
  </mergeCells>
  <conditionalFormatting sqref="C29">
    <cfRule type="expression" dxfId="72" priority="13">
      <formula>$J$28</formula>
    </cfRule>
  </conditionalFormatting>
  <conditionalFormatting sqref="C30">
    <cfRule type="expression" dxfId="71" priority="12">
      <formula>$J$29</formula>
    </cfRule>
  </conditionalFormatting>
  <conditionalFormatting sqref="C31">
    <cfRule type="expression" dxfId="70" priority="11">
      <formula>$J$30</formula>
    </cfRule>
  </conditionalFormatting>
  <conditionalFormatting sqref="C32">
    <cfRule type="expression" dxfId="69" priority="10">
      <formula>$J$31</formula>
    </cfRule>
  </conditionalFormatting>
  <conditionalFormatting sqref="C33">
    <cfRule type="expression" dxfId="68" priority="8">
      <formula>$J$32</formula>
    </cfRule>
  </conditionalFormatting>
  <conditionalFormatting sqref="D30:F31">
    <cfRule type="expression" dxfId="67" priority="6">
      <formula>$J$35</formula>
    </cfRule>
  </conditionalFormatting>
  <conditionalFormatting sqref="G30">
    <cfRule type="expression" dxfId="66" priority="7">
      <formula>$J$33</formula>
    </cfRule>
  </conditionalFormatting>
  <conditionalFormatting sqref="G31">
    <cfRule type="expression" dxfId="65" priority="4">
      <formula>$J$33</formula>
    </cfRule>
  </conditionalFormatting>
  <conditionalFormatting sqref="G33">
    <cfRule type="expression" dxfId="64" priority="5">
      <formula>$G$31</formula>
    </cfRule>
  </conditionalFormatting>
  <dataValidations count="3">
    <dataValidation type="list" allowBlank="1" showInputMessage="1" showErrorMessage="1" sqref="B13" xr:uid="{00000000-0002-0000-0100-000000000000}">
      <formula1>$M$23:$M$132</formula1>
      <formula2>0</formula2>
    </dataValidation>
    <dataValidation type="list" allowBlank="1" showInputMessage="1" showErrorMessage="1" sqref="C13" xr:uid="{00000000-0002-0000-0100-000001000000}">
      <formula1>$M$10:$M$22</formula1>
      <formula2>0</formula2>
    </dataValidation>
    <dataValidation type="list" allowBlank="1" showInputMessage="1" showErrorMessage="1" sqref="G31" xr:uid="{00000000-0002-0000-0100-000002000000}">
      <formula1>$J$26:$J$27</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D13"/>
  <sheetViews>
    <sheetView topLeftCell="A10" workbookViewId="0">
      <selection activeCell="E11" sqref="E11"/>
    </sheetView>
  </sheetViews>
  <sheetFormatPr baseColWidth="10" defaultColWidth="9.140625" defaultRowHeight="15" x14ac:dyDescent="0.25"/>
  <cols>
    <col min="1" max="1" width="38.42578125" customWidth="1"/>
    <col min="2" max="2" width="24.7109375" customWidth="1"/>
    <col min="3" max="3" width="26.5703125" customWidth="1"/>
    <col min="4" max="4" width="38" customWidth="1"/>
    <col min="5" max="1025" width="10.85546875" customWidth="1"/>
  </cols>
  <sheetData>
    <row r="1" spans="1:4" ht="45" customHeight="1" x14ac:dyDescent="0.25">
      <c r="A1" s="446" t="s">
        <v>350</v>
      </c>
      <c r="B1" s="446"/>
      <c r="C1" s="446"/>
      <c r="D1" s="446"/>
    </row>
    <row r="2" spans="1:4" ht="15.75" thickBot="1" x14ac:dyDescent="0.3">
      <c r="A2" s="448" t="s">
        <v>353</v>
      </c>
      <c r="B2" s="448"/>
      <c r="C2" s="448"/>
      <c r="D2" s="448"/>
    </row>
    <row r="3" spans="1:4" x14ac:dyDescent="0.25">
      <c r="A3" s="27" t="s">
        <v>163</v>
      </c>
      <c r="B3" s="28" t="s">
        <v>164</v>
      </c>
      <c r="C3" s="28" t="s">
        <v>165</v>
      </c>
      <c r="D3" s="447" t="s">
        <v>351</v>
      </c>
    </row>
    <row r="4" spans="1:4" ht="15.75" thickBot="1" x14ac:dyDescent="0.3">
      <c r="A4" s="29" t="s">
        <v>274</v>
      </c>
      <c r="B4" s="30" t="s">
        <v>166</v>
      </c>
      <c r="C4" s="30" t="s">
        <v>167</v>
      </c>
      <c r="D4" s="447"/>
    </row>
    <row r="5" spans="1:4" ht="90.75" customHeight="1" thickBot="1" x14ac:dyDescent="0.3">
      <c r="A5" s="388" t="s">
        <v>348</v>
      </c>
      <c r="B5" s="32" t="s">
        <v>168</v>
      </c>
      <c r="C5" s="32" t="s">
        <v>169</v>
      </c>
      <c r="D5" s="33" t="s">
        <v>365</v>
      </c>
    </row>
    <row r="6" spans="1:4" ht="90" customHeight="1" thickBot="1" x14ac:dyDescent="0.3">
      <c r="A6" s="34" t="s">
        <v>347</v>
      </c>
      <c r="B6" s="35" t="s">
        <v>170</v>
      </c>
      <c r="C6" s="35" t="s">
        <v>171</v>
      </c>
      <c r="D6" s="33" t="s">
        <v>361</v>
      </c>
    </row>
    <row r="7" spans="1:4" ht="90" customHeight="1" thickBot="1" x14ac:dyDescent="0.3">
      <c r="A7" s="31" t="s">
        <v>360</v>
      </c>
      <c r="B7" s="32" t="s">
        <v>172</v>
      </c>
      <c r="C7" s="32" t="s">
        <v>173</v>
      </c>
      <c r="D7" s="33" t="s">
        <v>362</v>
      </c>
    </row>
    <row r="8" spans="1:4" ht="90" customHeight="1" thickBot="1" x14ac:dyDescent="0.3">
      <c r="A8" s="36" t="s">
        <v>346</v>
      </c>
      <c r="B8" s="37" t="s">
        <v>174</v>
      </c>
      <c r="C8" s="37" t="s">
        <v>175</v>
      </c>
      <c r="D8" s="33" t="s">
        <v>363</v>
      </c>
    </row>
    <row r="9" spans="1:4" ht="90" customHeight="1" thickBot="1" x14ac:dyDescent="0.3">
      <c r="A9" s="31" t="s">
        <v>345</v>
      </c>
      <c r="B9" s="32" t="s">
        <v>272</v>
      </c>
      <c r="C9" s="32" t="s">
        <v>268</v>
      </c>
      <c r="D9" s="33" t="s">
        <v>369</v>
      </c>
    </row>
    <row r="10" spans="1:4" ht="90" customHeight="1" thickBot="1" x14ac:dyDescent="0.3">
      <c r="A10" s="36" t="s">
        <v>344</v>
      </c>
      <c r="B10" s="37" t="s">
        <v>269</v>
      </c>
      <c r="C10" s="37" t="s">
        <v>270</v>
      </c>
      <c r="D10" s="33" t="s">
        <v>364</v>
      </c>
    </row>
    <row r="11" spans="1:4" ht="125.25" customHeight="1" thickBot="1" x14ac:dyDescent="0.3">
      <c r="A11" s="38" t="s">
        <v>370</v>
      </c>
      <c r="B11" s="39" t="s">
        <v>343</v>
      </c>
      <c r="C11" s="39" t="s">
        <v>341</v>
      </c>
      <c r="D11" s="40" t="s">
        <v>366</v>
      </c>
    </row>
    <row r="12" spans="1:4" ht="90" customHeight="1" thickBot="1" x14ac:dyDescent="0.3">
      <c r="A12" s="36" t="s">
        <v>349</v>
      </c>
      <c r="B12" s="37" t="s">
        <v>340</v>
      </c>
      <c r="C12" s="37" t="s">
        <v>342</v>
      </c>
      <c r="D12" s="40" t="s">
        <v>367</v>
      </c>
    </row>
    <row r="13" spans="1:4" ht="90" customHeight="1" x14ac:dyDescent="0.25">
      <c r="A13" s="392" t="s">
        <v>359</v>
      </c>
      <c r="B13" s="389" t="s">
        <v>273</v>
      </c>
      <c r="C13" s="390" t="s">
        <v>271</v>
      </c>
      <c r="D13" s="391" t="s">
        <v>368</v>
      </c>
    </row>
  </sheetData>
  <sheetProtection algorithmName="SHA-512" hashValue="wqF5c1/uE2SP8iA0b1cFFZSnJSj+ddEBBZoSZ2JjVxLiWh/X/yFFimAo4cGoTZ1lXCnXnCBM83vhWuYPdp7lJg==" saltValue="xMwX6UbrYC8hulNOYhHGAQ==" spinCount="100000" sheet="1" selectLockedCells="1"/>
  <mergeCells count="3">
    <mergeCell ref="A1:D1"/>
    <mergeCell ref="D3:D4"/>
    <mergeCell ref="A2:D2"/>
  </mergeCells>
  <pageMargins left="0.70866141732283472" right="0.70866141732283472" top="0.74803149606299213" bottom="0.74803149606299213" header="0.51181102362204722" footer="0.51181102362204722"/>
  <pageSetup paperSize="9" scale="79" firstPageNumber="0" fitToHeight="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MK29"/>
  <sheetViews>
    <sheetView zoomScale="70" zoomScaleNormal="70" workbookViewId="0">
      <selection activeCell="C3" sqref="C3"/>
    </sheetView>
  </sheetViews>
  <sheetFormatPr baseColWidth="10" defaultColWidth="9.140625" defaultRowHeight="15" x14ac:dyDescent="0.25"/>
  <cols>
    <col min="1" max="2" width="16.42578125" style="41" customWidth="1"/>
    <col min="3" max="5" width="20.42578125" style="42" customWidth="1"/>
    <col min="6" max="6" width="24.42578125" style="41" customWidth="1"/>
    <col min="7" max="9" width="11" style="41" customWidth="1"/>
    <col min="10" max="10" width="15.7109375" style="41" customWidth="1"/>
    <col min="11" max="11" width="40.7109375" style="41" customWidth="1"/>
    <col min="12" max="14" width="11" style="41" customWidth="1"/>
    <col min="15" max="15" width="45.42578125" style="41" customWidth="1"/>
    <col min="16" max="1025" width="11" style="41" customWidth="1"/>
  </cols>
  <sheetData>
    <row r="1" spans="1:16" ht="44.85" customHeight="1" x14ac:dyDescent="0.25">
      <c r="A1" s="449" t="s">
        <v>176</v>
      </c>
      <c r="B1" s="449"/>
      <c r="C1" s="449"/>
      <c r="D1" s="449"/>
      <c r="E1" s="449"/>
      <c r="F1" s="449"/>
      <c r="G1" s="449"/>
      <c r="H1" s="449"/>
      <c r="I1" s="449"/>
      <c r="J1" s="449"/>
      <c r="K1" s="449"/>
      <c r="L1" s="449"/>
      <c r="M1" s="449"/>
      <c r="N1" s="449"/>
      <c r="O1" s="449"/>
      <c r="P1" s="449"/>
    </row>
    <row r="2" spans="1:16" ht="93" customHeight="1" x14ac:dyDescent="0.25">
      <c r="A2" s="450" t="s">
        <v>358</v>
      </c>
      <c r="B2" s="450"/>
      <c r="C2" s="450"/>
      <c r="D2" s="450"/>
      <c r="E2" s="450"/>
      <c r="F2" s="450"/>
      <c r="G2" s="450"/>
      <c r="H2" s="450"/>
      <c r="I2" s="450"/>
      <c r="J2" s="450"/>
      <c r="K2" s="450"/>
      <c r="L2" s="450"/>
      <c r="M2" s="450"/>
      <c r="N2" s="450"/>
      <c r="O2" s="450"/>
      <c r="P2" s="450"/>
    </row>
    <row r="3" spans="1:16" ht="15.75" thickTop="1" x14ac:dyDescent="0.25"/>
    <row r="4" spans="1:16" x14ac:dyDescent="0.25">
      <c r="A4" s="462" t="str">
        <f>IF(A6=TRUE,"LE DOSSIER A ÉTÉ VALIDÉ","LE DOSSIER N'A PAS ÉTÉ VALIDÉ  VOIR COORDONNÉES DE STRUCTURE")</f>
        <v>LE DOSSIER N'A PAS ÉTÉ VALIDÉ  VOIR COORDONNÉES DE STRUCTURE</v>
      </c>
      <c r="B4" s="462"/>
      <c r="C4" s="462"/>
      <c r="D4" s="462"/>
      <c r="E4" s="462"/>
      <c r="F4" s="462"/>
    </row>
    <row r="5" spans="1:16" ht="40.5" customHeight="1" thickBot="1" x14ac:dyDescent="0.3">
      <c r="A5" s="463"/>
      <c r="B5" s="463"/>
      <c r="C5" s="463"/>
      <c r="D5" s="463"/>
      <c r="E5" s="463"/>
      <c r="F5" s="463"/>
    </row>
    <row r="6" spans="1:16" ht="25.5" customHeight="1" thickTop="1" x14ac:dyDescent="0.35">
      <c r="A6" s="231" t="b">
        <f>'COORDONNEES DES STRUCTURES'!J35</f>
        <v>0</v>
      </c>
      <c r="B6" s="43"/>
      <c r="C6" s="44" t="s">
        <v>177</v>
      </c>
      <c r="D6" s="44" t="s">
        <v>178</v>
      </c>
      <c r="E6" s="44" t="s">
        <v>179</v>
      </c>
      <c r="F6" s="45"/>
      <c r="I6" s="460" t="s">
        <v>182</v>
      </c>
      <c r="J6" s="460"/>
      <c r="K6" s="460"/>
      <c r="L6" s="460"/>
      <c r="M6" s="460"/>
      <c r="N6" s="460"/>
      <c r="O6" s="460"/>
    </row>
    <row r="7" spans="1:16" ht="25.5" customHeight="1" x14ac:dyDescent="0.35">
      <c r="A7" s="451" t="s">
        <v>180</v>
      </c>
      <c r="B7" s="46" t="s">
        <v>181</v>
      </c>
      <c r="C7" s="47">
        <f>IF(A6=TRUE,'JUVENILE 1'!A4,0)</f>
        <v>0</v>
      </c>
      <c r="D7" s="452">
        <f>SUM(C7:C12)</f>
        <v>0</v>
      </c>
      <c r="E7" s="452">
        <f>FEUIL1!E19</f>
        <v>10</v>
      </c>
      <c r="F7" s="453">
        <f>D7*E7</f>
        <v>0</v>
      </c>
      <c r="I7" s="460"/>
      <c r="J7" s="460"/>
      <c r="K7" s="460"/>
      <c r="L7" s="460"/>
      <c r="M7" s="460"/>
      <c r="N7" s="460"/>
      <c r="O7" s="460"/>
    </row>
    <row r="8" spans="1:16" ht="25.5" customHeight="1" x14ac:dyDescent="0.35">
      <c r="A8" s="451"/>
      <c r="B8" s="46" t="s">
        <v>183</v>
      </c>
      <c r="C8" s="47">
        <f>IF(A6=TRUE,'JUVENILE 2'!A4,0)</f>
        <v>0</v>
      </c>
      <c r="D8" s="452"/>
      <c r="E8" s="452"/>
      <c r="F8" s="453"/>
      <c r="I8" s="460"/>
      <c r="J8" s="460"/>
      <c r="K8" s="460"/>
      <c r="L8" s="460"/>
      <c r="M8" s="460"/>
      <c r="N8" s="460"/>
      <c r="O8" s="460"/>
    </row>
    <row r="9" spans="1:16" ht="25.5" customHeight="1" thickBot="1" x14ac:dyDescent="0.4">
      <c r="A9" s="451"/>
      <c r="B9" s="46" t="s">
        <v>184</v>
      </c>
      <c r="C9" s="47">
        <f>IF(A6=TRUE,'JUNIOR 1'!A4,0)</f>
        <v>0</v>
      </c>
      <c r="D9" s="452"/>
      <c r="E9" s="452"/>
      <c r="F9" s="453"/>
      <c r="I9" s="461" t="s">
        <v>283</v>
      </c>
      <c r="J9" s="461"/>
      <c r="K9" s="461"/>
      <c r="L9" s="461"/>
      <c r="M9" s="461"/>
      <c r="N9" s="461"/>
      <c r="O9" s="461"/>
    </row>
    <row r="10" spans="1:16" ht="25.5" customHeight="1" thickTop="1" x14ac:dyDescent="0.35">
      <c r="A10" s="451"/>
      <c r="B10" s="46" t="s">
        <v>185</v>
      </c>
      <c r="C10" s="47">
        <f xml:space="preserve"> IF(A6=TRUE,'JUNIOR 2'!A4,0)</f>
        <v>0</v>
      </c>
      <c r="D10" s="452"/>
      <c r="E10" s="452"/>
      <c r="F10" s="453"/>
      <c r="I10" s="454" t="s">
        <v>186</v>
      </c>
      <c r="J10" s="454"/>
      <c r="K10" s="454"/>
      <c r="L10" s="454"/>
      <c r="M10" s="454"/>
      <c r="N10" s="454"/>
      <c r="O10" s="454"/>
    </row>
    <row r="11" spans="1:16" ht="25.5" customHeight="1" x14ac:dyDescent="0.35">
      <c r="A11" s="451"/>
      <c r="B11" s="46" t="s">
        <v>187</v>
      </c>
      <c r="C11" s="47">
        <f>IF(A6=TRUE,YOUTH!A4,0)</f>
        <v>0</v>
      </c>
      <c r="D11" s="452"/>
      <c r="E11" s="452"/>
      <c r="F11" s="453"/>
      <c r="I11" s="455" t="s">
        <v>188</v>
      </c>
      <c r="J11" s="455"/>
      <c r="K11" s="455"/>
      <c r="L11" s="455"/>
      <c r="M11" s="455"/>
      <c r="N11" s="455"/>
      <c r="O11" s="455"/>
    </row>
    <row r="12" spans="1:16" ht="25.5" customHeight="1" x14ac:dyDescent="0.35">
      <c r="A12" s="451"/>
      <c r="B12" s="46" t="s">
        <v>189</v>
      </c>
      <c r="C12" s="47">
        <f>IF(A6=TRUE,ADULTE!A4,0)</f>
        <v>0</v>
      </c>
      <c r="D12" s="452"/>
      <c r="E12" s="452"/>
      <c r="F12" s="453"/>
      <c r="I12" s="456" t="s">
        <v>190</v>
      </c>
      <c r="J12" s="456"/>
      <c r="K12" s="456"/>
      <c r="L12" s="456"/>
      <c r="M12" s="456"/>
      <c r="N12" s="456"/>
      <c r="O12" s="456"/>
    </row>
    <row r="13" spans="1:16" ht="30" customHeight="1" x14ac:dyDescent="0.35">
      <c r="A13" s="457" t="s">
        <v>191</v>
      </c>
      <c r="B13" s="48" t="s">
        <v>55</v>
      </c>
      <c r="C13" s="49">
        <f>IF(A6=TRUE,DUO_YOUTH!A5,0)</f>
        <v>0</v>
      </c>
      <c r="D13" s="458">
        <f>SUM(C13:C14)</f>
        <v>0</v>
      </c>
      <c r="E13" s="458">
        <f>FEUIL1!E20</f>
        <v>20</v>
      </c>
      <c r="F13" s="459">
        <f>D13*E13</f>
        <v>0</v>
      </c>
      <c r="I13" s="456"/>
      <c r="J13" s="456"/>
      <c r="K13" s="456"/>
      <c r="L13" s="456"/>
      <c r="M13" s="456"/>
      <c r="N13" s="456"/>
      <c r="O13" s="456"/>
    </row>
    <row r="14" spans="1:16" ht="25.5" x14ac:dyDescent="0.35">
      <c r="A14" s="457"/>
      <c r="B14" s="48" t="s">
        <v>192</v>
      </c>
      <c r="C14" s="49">
        <f>IF(A6=TRUE,'DUO ADULTE'!A5,0)</f>
        <v>0</v>
      </c>
      <c r="D14" s="458"/>
      <c r="E14" s="458"/>
      <c r="F14" s="459"/>
      <c r="I14" s="456"/>
      <c r="J14" s="456"/>
      <c r="K14" s="456"/>
      <c r="L14" s="456"/>
      <c r="M14" s="456"/>
      <c r="N14" s="456"/>
      <c r="O14" s="456"/>
    </row>
    <row r="15" spans="1:16" ht="25.5" customHeight="1" x14ac:dyDescent="0.35">
      <c r="A15" s="467" t="s">
        <v>193</v>
      </c>
      <c r="B15" s="50" t="s">
        <v>194</v>
      </c>
      <c r="C15" s="51">
        <f>IF(A6=TRUE,'GROUPE JUVENILE'!A2,0)</f>
        <v>0</v>
      </c>
      <c r="D15" s="468">
        <f>SUM(C15:C18)</f>
        <v>0</v>
      </c>
      <c r="E15" s="468">
        <f>FEUIL1!E21</f>
        <v>30</v>
      </c>
      <c r="F15" s="469">
        <f>D15*E15</f>
        <v>0</v>
      </c>
      <c r="I15" s="470" t="str">
        <f>CONCATENATE("Ce calcul se fait sur la base des droits maximums autorisés : ",FEUIL1!E19,"  ,  ",FEUIL1!E20,"  ,  ",FEUIL1!E21, "  Euros")</f>
        <v>Ce calcul se fait sur la base des droits maximums autorisés : 10  ,  20  ,  30  Euros</v>
      </c>
      <c r="J15" s="470"/>
      <c r="K15" s="470"/>
      <c r="L15" s="470"/>
      <c r="M15" s="470"/>
      <c r="N15" s="470"/>
      <c r="O15" s="470"/>
    </row>
    <row r="16" spans="1:16" ht="25.5" customHeight="1" x14ac:dyDescent="0.35">
      <c r="A16" s="467"/>
      <c r="B16" s="50" t="s">
        <v>195</v>
      </c>
      <c r="C16" s="51">
        <f>IF(A6=TRUE,'GROUPE JUNIOR'!A2,0)</f>
        <v>0</v>
      </c>
      <c r="D16" s="468"/>
      <c r="E16" s="468"/>
      <c r="F16" s="469"/>
      <c r="I16" s="470" t="s">
        <v>196</v>
      </c>
      <c r="J16" s="470"/>
      <c r="K16" s="470"/>
      <c r="L16" s="470"/>
      <c r="M16" s="470"/>
      <c r="N16" s="470"/>
      <c r="O16" s="470"/>
    </row>
    <row r="17" spans="1:17" ht="25.5" x14ac:dyDescent="0.35">
      <c r="A17" s="467"/>
      <c r="B17" s="52" t="s">
        <v>187</v>
      </c>
      <c r="C17" s="51">
        <f>IF(A6=TRUE,'GROUPE YOUTH'!A2,0)</f>
        <v>0</v>
      </c>
      <c r="D17" s="468"/>
      <c r="E17" s="468"/>
      <c r="F17" s="469">
        <f>D17*E17</f>
        <v>0</v>
      </c>
      <c r="I17" s="470"/>
      <c r="J17" s="470"/>
      <c r="K17" s="470"/>
      <c r="L17" s="470"/>
      <c r="M17" s="470"/>
      <c r="N17" s="470"/>
      <c r="O17" s="470"/>
    </row>
    <row r="18" spans="1:17" ht="26.25" customHeight="1" x14ac:dyDescent="0.35">
      <c r="A18" s="467"/>
      <c r="B18" s="53" t="s">
        <v>189</v>
      </c>
      <c r="C18" s="54">
        <f>IF(A6=TRUE,'GROUPE ADULTE'!A2,0)</f>
        <v>0</v>
      </c>
      <c r="D18" s="468"/>
      <c r="E18" s="468"/>
      <c r="F18" s="469"/>
      <c r="I18" s="471" t="s">
        <v>197</v>
      </c>
      <c r="J18" s="471"/>
      <c r="K18" s="471"/>
      <c r="L18" s="471"/>
      <c r="M18" s="471"/>
      <c r="N18" s="471"/>
      <c r="O18" s="471"/>
    </row>
    <row r="19" spans="1:17" ht="16.5" customHeight="1" x14ac:dyDescent="0.25">
      <c r="A19" s="55"/>
      <c r="B19" s="55"/>
      <c r="C19" s="56"/>
      <c r="D19" s="56"/>
      <c r="E19" s="56"/>
      <c r="F19" s="57"/>
      <c r="I19" s="464" t="s">
        <v>198</v>
      </c>
      <c r="J19" s="464"/>
      <c r="K19" s="464"/>
      <c r="L19" s="464"/>
      <c r="M19" s="464"/>
      <c r="N19" s="464"/>
      <c r="O19" s="464"/>
    </row>
    <row r="20" spans="1:17" ht="15" customHeight="1" x14ac:dyDescent="0.25">
      <c r="A20" s="55"/>
      <c r="B20" s="55"/>
      <c r="C20" s="56"/>
      <c r="D20" s="56"/>
      <c r="E20" s="56"/>
      <c r="F20" s="57"/>
      <c r="I20" s="464"/>
      <c r="J20" s="464"/>
      <c r="K20" s="464"/>
      <c r="L20" s="464"/>
      <c r="M20" s="464"/>
      <c r="N20" s="464"/>
      <c r="O20" s="464"/>
      <c r="P20" s="58"/>
      <c r="Q20" s="59"/>
    </row>
    <row r="21" spans="1:17" ht="15.75" customHeight="1" x14ac:dyDescent="0.25">
      <c r="A21" s="55"/>
      <c r="B21" s="55"/>
      <c r="C21" s="56"/>
      <c r="D21" s="56"/>
      <c r="E21" s="56"/>
      <c r="F21" s="55"/>
      <c r="I21" s="464"/>
      <c r="J21" s="464"/>
      <c r="K21" s="464"/>
      <c r="L21" s="464"/>
      <c r="M21" s="464"/>
      <c r="N21" s="464"/>
      <c r="O21" s="464"/>
      <c r="P21" s="58"/>
      <c r="Q21" s="59"/>
    </row>
    <row r="22" spans="1:17" ht="25.5" customHeight="1" x14ac:dyDescent="0.4">
      <c r="A22" s="465" t="s">
        <v>199</v>
      </c>
      <c r="B22" s="465"/>
      <c r="C22" s="465"/>
      <c r="D22" s="60"/>
      <c r="E22" s="60"/>
      <c r="F22" s="61">
        <f>F7+F13+F15</f>
        <v>0</v>
      </c>
      <c r="I22" s="466" t="s">
        <v>200</v>
      </c>
      <c r="J22" s="466"/>
      <c r="K22" s="466"/>
      <c r="L22" s="466"/>
      <c r="M22" s="466"/>
      <c r="N22" s="466"/>
      <c r="O22" s="466"/>
      <c r="P22" s="58"/>
      <c r="Q22" s="59"/>
    </row>
    <row r="23" spans="1:17" ht="12.75" customHeight="1" x14ac:dyDescent="0.25">
      <c r="I23" s="466"/>
      <c r="J23" s="466"/>
      <c r="K23" s="466"/>
      <c r="L23" s="466"/>
      <c r="M23" s="466"/>
      <c r="N23" s="466"/>
      <c r="O23" s="466"/>
    </row>
    <row r="24" spans="1:17" x14ac:dyDescent="0.25">
      <c r="I24" s="466"/>
      <c r="J24" s="466"/>
      <c r="K24" s="466"/>
      <c r="L24" s="466"/>
      <c r="M24" s="466"/>
      <c r="N24" s="466"/>
      <c r="O24" s="466"/>
    </row>
    <row r="25" spans="1:17" x14ac:dyDescent="0.25">
      <c r="I25" s="466"/>
      <c r="J25" s="466"/>
      <c r="K25" s="466"/>
      <c r="L25" s="466"/>
      <c r="M25" s="466"/>
      <c r="N25" s="466"/>
      <c r="O25" s="466"/>
    </row>
    <row r="26" spans="1:17" ht="41.25" customHeight="1" x14ac:dyDescent="0.25"/>
    <row r="27" spans="1:17" ht="12" customHeight="1" x14ac:dyDescent="0.25"/>
    <row r="28" spans="1:17" ht="54" customHeight="1" x14ac:dyDescent="0.25"/>
    <row r="29" spans="1:17" ht="57.75" customHeight="1" x14ac:dyDescent="0.25"/>
  </sheetData>
  <sheetProtection algorithmName="SHA-512" hashValue="Uhs3of0OZZUdsaDDDiEHZ+bHX8kBvHxoIrIcMG7LlTbI1FTodgHZQnso90kT3Vxqp9850R9V0V94S/g3dYA0ZA==" saltValue="Z7w/SbgkYg29ZYVTynd7mw==" spinCount="100000" sheet="1" selectLockedCells="1"/>
  <mergeCells count="26">
    <mergeCell ref="I19:O21"/>
    <mergeCell ref="A22:C22"/>
    <mergeCell ref="I22:O25"/>
    <mergeCell ref="A15:A18"/>
    <mergeCell ref="D15:D18"/>
    <mergeCell ref="E15:E18"/>
    <mergeCell ref="F15:F18"/>
    <mergeCell ref="I15:O15"/>
    <mergeCell ref="I16:O17"/>
    <mergeCell ref="I18:O18"/>
    <mergeCell ref="A1:P1"/>
    <mergeCell ref="A2:P2"/>
    <mergeCell ref="A7:A12"/>
    <mergeCell ref="D7:D12"/>
    <mergeCell ref="E7:E12"/>
    <mergeCell ref="F7:F12"/>
    <mergeCell ref="I10:O10"/>
    <mergeCell ref="I11:O11"/>
    <mergeCell ref="I12:O14"/>
    <mergeCell ref="A13:A14"/>
    <mergeCell ref="D13:D14"/>
    <mergeCell ref="E13:E14"/>
    <mergeCell ref="F13:F14"/>
    <mergeCell ref="I6:O8"/>
    <mergeCell ref="I9:O9"/>
    <mergeCell ref="A4:F5"/>
  </mergeCells>
  <conditionalFormatting sqref="A4:F5">
    <cfRule type="expression" dxfId="63" priority="1">
      <formula>IF($A$6=TRUE,TRUE,FALSE)</formula>
    </cfRule>
  </conditionalFormatting>
  <pageMargins left="0.74791666666666701" right="0.74791666666666701" top="0.98402777777777795" bottom="0.98402777777777795" header="0.51180555555555496" footer="0.51180555555555496"/>
  <pageSetup paperSize="9" firstPageNumber="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T43"/>
  <sheetViews>
    <sheetView topLeftCell="A23" workbookViewId="0">
      <selection activeCell="C5" sqref="C5"/>
    </sheetView>
  </sheetViews>
  <sheetFormatPr baseColWidth="10" defaultColWidth="9.140625" defaultRowHeight="15" x14ac:dyDescent="0.25"/>
  <cols>
    <col min="1" max="1" width="4.42578125" customWidth="1"/>
    <col min="2" max="2" width="10.85546875" customWidth="1"/>
    <col min="3" max="3" width="32" customWidth="1"/>
    <col min="4" max="4" width="28.42578125" customWidth="1"/>
    <col min="5" max="5" width="17.140625" customWidth="1"/>
    <col min="6" max="6" width="20.42578125" customWidth="1"/>
    <col min="7" max="11" width="10.85546875" hidden="1" customWidth="1"/>
    <col min="12" max="12" width="21" hidden="1" customWidth="1"/>
    <col min="13" max="20" width="10.85546875" hidden="1" customWidth="1"/>
    <col min="21" max="1024" width="10.85546875" customWidth="1"/>
  </cols>
  <sheetData>
    <row r="1" spans="1:12" ht="23.25" x14ac:dyDescent="0.35">
      <c r="A1" s="472" t="s">
        <v>201</v>
      </c>
      <c r="B1" s="472"/>
      <c r="C1" s="472"/>
      <c r="D1" s="472"/>
      <c r="E1" s="473" t="s">
        <v>202</v>
      </c>
      <c r="F1" s="473"/>
    </row>
    <row r="2" spans="1:12" ht="24" thickBot="1" x14ac:dyDescent="0.4">
      <c r="A2" s="474" t="s">
        <v>203</v>
      </c>
      <c r="B2" s="474"/>
      <c r="C2" s="474"/>
      <c r="D2" s="474"/>
      <c r="E2" s="62">
        <f>FEUIL1!I3</f>
        <v>42370</v>
      </c>
      <c r="F2" s="63">
        <f>FEUIL1!J3</f>
        <v>43100</v>
      </c>
    </row>
    <row r="3" spans="1:12" ht="21.75" thickTop="1" thickBot="1" x14ac:dyDescent="0.35">
      <c r="A3" s="475" t="s">
        <v>204</v>
      </c>
      <c r="B3" s="475"/>
      <c r="C3" s="475"/>
      <c r="D3" s="475"/>
      <c r="E3" s="475"/>
      <c r="F3" s="475"/>
    </row>
    <row r="4" spans="1:12" ht="48" thickBot="1" x14ac:dyDescent="0.3">
      <c r="A4" s="65">
        <f>SUM(G5:G43)</f>
        <v>0</v>
      </c>
      <c r="B4" s="64" t="s">
        <v>205</v>
      </c>
      <c r="C4" s="244" t="s">
        <v>313</v>
      </c>
      <c r="D4" s="244" t="s">
        <v>314</v>
      </c>
      <c r="E4" s="244" t="s">
        <v>315</v>
      </c>
      <c r="F4" s="65" t="s">
        <v>206</v>
      </c>
      <c r="H4" s="345" t="s">
        <v>316</v>
      </c>
      <c r="I4" s="345" t="s">
        <v>317</v>
      </c>
      <c r="J4" s="345" t="s">
        <v>318</v>
      </c>
    </row>
    <row r="5" spans="1:12" ht="15.75" x14ac:dyDescent="0.25">
      <c r="A5" s="245"/>
      <c r="B5" s="246" t="str">
        <f t="shared" ref="B5:B43" si="0">PROPER($A$2)</f>
        <v>Juvenile 1</v>
      </c>
      <c r="C5" s="247"/>
      <c r="D5" s="248"/>
      <c r="E5" s="249"/>
      <c r="F5" s="250"/>
      <c r="G5">
        <f>IF(AND(C5&lt;&gt;"",D5&lt;&gt;"",E5&gt;0)=TRUE,1,0)</f>
        <v>0</v>
      </c>
      <c r="H5" t="str">
        <f>IF(C5&lt;&gt;"",TEXT(E5,"aaaa"),"")</f>
        <v/>
      </c>
      <c r="I5" s="344" t="str">
        <f>IF(C5&lt;&gt;"",TEXT(E5,"mm"),"")</f>
        <v/>
      </c>
      <c r="J5" s="344" t="str">
        <f>IF(C5&lt;&gt;"",TEXT(E5,"jj"),"")</f>
        <v/>
      </c>
      <c r="K5" t="str">
        <f t="shared" ref="K5:K43" si="1">IF($C5&lt;&gt;"",LEFT($C5,3)&amp;"-"&amp;LEFT($D5,2),"")</f>
        <v/>
      </c>
      <c r="L5" t="str">
        <f>IF(AND(G5&gt;0,H5&gt;0,I5&gt;0,J5&lt;&gt;""),CONCATENATE(H5,I5,J5,"-",K5),"")</f>
        <v/>
      </c>
    </row>
    <row r="6" spans="1:12" ht="15.75" x14ac:dyDescent="0.25">
      <c r="A6" s="251"/>
      <c r="B6" s="252" t="str">
        <f t="shared" si="0"/>
        <v>Juvenile 1</v>
      </c>
      <c r="C6" s="253"/>
      <c r="D6" s="253"/>
      <c r="E6" s="254"/>
      <c r="F6" s="255"/>
      <c r="G6">
        <f t="shared" ref="G6:G43" si="2">IF(AND(C6&lt;&gt;"",D6&lt;&gt;"",E6&gt;0)=TRUE,1,0)</f>
        <v>0</v>
      </c>
      <c r="H6" t="str">
        <f t="shared" ref="H6:H43" si="3">IF(C6&lt;&gt;"",TEXT(E6,"aaaa"),"")</f>
        <v/>
      </c>
      <c r="I6" t="str">
        <f t="shared" ref="I6:I43" si="4">IF(C6&lt;&gt;"",TEXT(E6,"mm"),"")</f>
        <v/>
      </c>
      <c r="J6" t="str">
        <f t="shared" ref="J6:J43" si="5">IF(C6&lt;&gt;"",TEXT(E6,"jj"),"")</f>
        <v/>
      </c>
      <c r="K6" t="str">
        <f t="shared" si="1"/>
        <v/>
      </c>
      <c r="L6" t="str">
        <f t="shared" ref="L6:L43" si="6">IF(AND(G6&gt;0,H6&gt;0,I6&gt;0,J6&lt;&gt;""),CONCATENATE(H6,I6,J6,"-",K6),"")</f>
        <v/>
      </c>
    </row>
    <row r="7" spans="1:12" x14ac:dyDescent="0.25">
      <c r="A7" s="251"/>
      <c r="B7" s="252" t="str">
        <f t="shared" si="0"/>
        <v>Juvenile 1</v>
      </c>
      <c r="C7" s="253"/>
      <c r="D7" s="253"/>
      <c r="E7" s="256"/>
      <c r="F7" s="257"/>
      <c r="G7">
        <f t="shared" si="2"/>
        <v>0</v>
      </c>
      <c r="H7" t="str">
        <f t="shared" si="3"/>
        <v/>
      </c>
      <c r="I7" t="str">
        <f t="shared" si="4"/>
        <v/>
      </c>
      <c r="J7" t="str">
        <f t="shared" si="5"/>
        <v/>
      </c>
      <c r="K7" t="str">
        <f t="shared" si="1"/>
        <v/>
      </c>
      <c r="L7" t="str">
        <f t="shared" si="6"/>
        <v/>
      </c>
    </row>
    <row r="8" spans="1:12" ht="15.75" x14ac:dyDescent="0.25">
      <c r="A8" s="251"/>
      <c r="B8" s="252" t="str">
        <f t="shared" si="0"/>
        <v>Juvenile 1</v>
      </c>
      <c r="C8" s="253"/>
      <c r="D8" s="253"/>
      <c r="E8" s="254"/>
      <c r="F8" s="255"/>
      <c r="G8">
        <f t="shared" si="2"/>
        <v>0</v>
      </c>
      <c r="H8" t="str">
        <f t="shared" si="3"/>
        <v/>
      </c>
      <c r="I8" t="str">
        <f t="shared" si="4"/>
        <v/>
      </c>
      <c r="J8" t="str">
        <f t="shared" si="5"/>
        <v/>
      </c>
      <c r="K8" t="str">
        <f t="shared" si="1"/>
        <v/>
      </c>
      <c r="L8" t="str">
        <f t="shared" si="6"/>
        <v/>
      </c>
    </row>
    <row r="9" spans="1:12" ht="15.75" x14ac:dyDescent="0.25">
      <c r="A9" s="251"/>
      <c r="B9" s="252" t="str">
        <f t="shared" si="0"/>
        <v>Juvenile 1</v>
      </c>
      <c r="C9" s="253"/>
      <c r="D9" s="253"/>
      <c r="E9" s="254"/>
      <c r="F9" s="255"/>
      <c r="G9">
        <f t="shared" si="2"/>
        <v>0</v>
      </c>
      <c r="H9" t="str">
        <f t="shared" si="3"/>
        <v/>
      </c>
      <c r="I9" t="str">
        <f t="shared" si="4"/>
        <v/>
      </c>
      <c r="J9" t="str">
        <f t="shared" si="5"/>
        <v/>
      </c>
      <c r="K9" t="str">
        <f t="shared" si="1"/>
        <v/>
      </c>
      <c r="L9" t="str">
        <f t="shared" si="6"/>
        <v/>
      </c>
    </row>
    <row r="10" spans="1:12" ht="15.75" x14ac:dyDescent="0.25">
      <c r="A10" s="251"/>
      <c r="B10" s="252" t="str">
        <f t="shared" si="0"/>
        <v>Juvenile 1</v>
      </c>
      <c r="C10" s="253"/>
      <c r="D10" s="253"/>
      <c r="E10" s="254"/>
      <c r="F10" s="255"/>
      <c r="G10">
        <f t="shared" si="2"/>
        <v>0</v>
      </c>
      <c r="H10" t="str">
        <f t="shared" si="3"/>
        <v/>
      </c>
      <c r="I10" t="str">
        <f t="shared" si="4"/>
        <v/>
      </c>
      <c r="J10" t="str">
        <f t="shared" si="5"/>
        <v/>
      </c>
      <c r="K10" t="str">
        <f t="shared" si="1"/>
        <v/>
      </c>
      <c r="L10" t="str">
        <f t="shared" si="6"/>
        <v/>
      </c>
    </row>
    <row r="11" spans="1:12" ht="15.75" x14ac:dyDescent="0.25">
      <c r="A11" s="251"/>
      <c r="B11" s="252" t="str">
        <f t="shared" si="0"/>
        <v>Juvenile 1</v>
      </c>
      <c r="C11" s="253"/>
      <c r="D11" s="253"/>
      <c r="E11" s="254"/>
      <c r="F11" s="255"/>
      <c r="G11">
        <f t="shared" si="2"/>
        <v>0</v>
      </c>
      <c r="H11" t="str">
        <f t="shared" si="3"/>
        <v/>
      </c>
      <c r="I11" t="str">
        <f t="shared" si="4"/>
        <v/>
      </c>
      <c r="J11" t="str">
        <f t="shared" si="5"/>
        <v/>
      </c>
      <c r="K11" t="str">
        <f t="shared" si="1"/>
        <v/>
      </c>
      <c r="L11" t="str">
        <f t="shared" si="6"/>
        <v/>
      </c>
    </row>
    <row r="12" spans="1:12" x14ac:dyDescent="0.25">
      <c r="A12" s="251"/>
      <c r="B12" s="252" t="str">
        <f t="shared" si="0"/>
        <v>Juvenile 1</v>
      </c>
      <c r="C12" s="253"/>
      <c r="D12" s="253"/>
      <c r="E12" s="258"/>
      <c r="F12" s="259"/>
      <c r="G12">
        <f t="shared" si="2"/>
        <v>0</v>
      </c>
      <c r="H12" t="str">
        <f t="shared" si="3"/>
        <v/>
      </c>
      <c r="I12" t="str">
        <f t="shared" si="4"/>
        <v/>
      </c>
      <c r="J12" t="str">
        <f t="shared" si="5"/>
        <v/>
      </c>
      <c r="K12" t="str">
        <f t="shared" si="1"/>
        <v/>
      </c>
      <c r="L12" t="str">
        <f t="shared" si="6"/>
        <v/>
      </c>
    </row>
    <row r="13" spans="1:12" x14ac:dyDescent="0.25">
      <c r="A13" s="251"/>
      <c r="B13" s="252" t="str">
        <f t="shared" si="0"/>
        <v>Juvenile 1</v>
      </c>
      <c r="C13" s="253"/>
      <c r="D13" s="253"/>
      <c r="E13" s="260"/>
      <c r="F13" s="261"/>
      <c r="G13">
        <f t="shared" si="2"/>
        <v>0</v>
      </c>
      <c r="H13" t="str">
        <f t="shared" si="3"/>
        <v/>
      </c>
      <c r="I13" t="str">
        <f t="shared" si="4"/>
        <v/>
      </c>
      <c r="J13" t="str">
        <f t="shared" si="5"/>
        <v/>
      </c>
      <c r="K13" t="str">
        <f t="shared" si="1"/>
        <v/>
      </c>
      <c r="L13" t="str">
        <f t="shared" si="6"/>
        <v/>
      </c>
    </row>
    <row r="14" spans="1:12" x14ac:dyDescent="0.25">
      <c r="A14" s="251"/>
      <c r="B14" s="252" t="str">
        <f t="shared" si="0"/>
        <v>Juvenile 1</v>
      </c>
      <c r="C14" s="253"/>
      <c r="D14" s="253"/>
      <c r="E14" s="262"/>
      <c r="F14" s="263"/>
      <c r="G14">
        <f t="shared" si="2"/>
        <v>0</v>
      </c>
      <c r="H14" t="str">
        <f t="shared" si="3"/>
        <v/>
      </c>
      <c r="I14" t="str">
        <f t="shared" si="4"/>
        <v/>
      </c>
      <c r="J14" t="str">
        <f t="shared" si="5"/>
        <v/>
      </c>
      <c r="K14" t="str">
        <f t="shared" si="1"/>
        <v/>
      </c>
      <c r="L14" t="str">
        <f t="shared" si="6"/>
        <v/>
      </c>
    </row>
    <row r="15" spans="1:12" x14ac:dyDescent="0.25">
      <c r="A15" s="251"/>
      <c r="B15" s="252" t="str">
        <f t="shared" si="0"/>
        <v>Juvenile 1</v>
      </c>
      <c r="C15" s="253"/>
      <c r="D15" s="253"/>
      <c r="E15" s="262"/>
      <c r="F15" s="263"/>
      <c r="G15">
        <f t="shared" si="2"/>
        <v>0</v>
      </c>
      <c r="H15" t="str">
        <f t="shared" si="3"/>
        <v/>
      </c>
      <c r="I15" t="str">
        <f t="shared" si="4"/>
        <v/>
      </c>
      <c r="J15" t="str">
        <f t="shared" si="5"/>
        <v/>
      </c>
      <c r="K15" t="str">
        <f t="shared" si="1"/>
        <v/>
      </c>
      <c r="L15" t="str">
        <f t="shared" si="6"/>
        <v/>
      </c>
    </row>
    <row r="16" spans="1:12" x14ac:dyDescent="0.25">
      <c r="A16" s="251"/>
      <c r="B16" s="252" t="str">
        <f t="shared" si="0"/>
        <v>Juvenile 1</v>
      </c>
      <c r="C16" s="253"/>
      <c r="D16" s="253"/>
      <c r="E16" s="262"/>
      <c r="F16" s="263"/>
      <c r="G16">
        <f t="shared" si="2"/>
        <v>0</v>
      </c>
      <c r="H16" t="str">
        <f t="shared" si="3"/>
        <v/>
      </c>
      <c r="I16" t="str">
        <f t="shared" si="4"/>
        <v/>
      </c>
      <c r="J16" t="str">
        <f t="shared" si="5"/>
        <v/>
      </c>
      <c r="K16" t="str">
        <f t="shared" si="1"/>
        <v/>
      </c>
      <c r="L16" t="str">
        <f t="shared" si="6"/>
        <v/>
      </c>
    </row>
    <row r="17" spans="1:12" x14ac:dyDescent="0.25">
      <c r="A17" s="251"/>
      <c r="B17" s="252" t="str">
        <f t="shared" si="0"/>
        <v>Juvenile 1</v>
      </c>
      <c r="C17" s="253"/>
      <c r="D17" s="253"/>
      <c r="E17" s="262"/>
      <c r="F17" s="263"/>
      <c r="G17">
        <f t="shared" si="2"/>
        <v>0</v>
      </c>
      <c r="H17" t="str">
        <f t="shared" si="3"/>
        <v/>
      </c>
      <c r="I17" t="str">
        <f t="shared" si="4"/>
        <v/>
      </c>
      <c r="J17" t="str">
        <f t="shared" si="5"/>
        <v/>
      </c>
      <c r="K17" t="str">
        <f t="shared" si="1"/>
        <v/>
      </c>
      <c r="L17" t="str">
        <f t="shared" si="6"/>
        <v/>
      </c>
    </row>
    <row r="18" spans="1:12" x14ac:dyDescent="0.25">
      <c r="A18" s="251"/>
      <c r="B18" s="252" t="str">
        <f t="shared" si="0"/>
        <v>Juvenile 1</v>
      </c>
      <c r="C18" s="253"/>
      <c r="D18" s="253"/>
      <c r="E18" s="262"/>
      <c r="F18" s="263"/>
      <c r="G18">
        <f t="shared" si="2"/>
        <v>0</v>
      </c>
      <c r="H18" t="str">
        <f t="shared" si="3"/>
        <v/>
      </c>
      <c r="I18" t="str">
        <f t="shared" si="4"/>
        <v/>
      </c>
      <c r="J18" t="str">
        <f t="shared" si="5"/>
        <v/>
      </c>
      <c r="K18" t="str">
        <f t="shared" si="1"/>
        <v/>
      </c>
      <c r="L18" t="str">
        <f t="shared" si="6"/>
        <v/>
      </c>
    </row>
    <row r="19" spans="1:12" x14ac:dyDescent="0.25">
      <c r="A19" s="251"/>
      <c r="B19" s="252" t="str">
        <f t="shared" si="0"/>
        <v>Juvenile 1</v>
      </c>
      <c r="C19" s="253"/>
      <c r="D19" s="253"/>
      <c r="E19" s="262"/>
      <c r="F19" s="263"/>
      <c r="G19">
        <f t="shared" si="2"/>
        <v>0</v>
      </c>
      <c r="H19" t="str">
        <f t="shared" si="3"/>
        <v/>
      </c>
      <c r="I19" t="str">
        <f t="shared" si="4"/>
        <v/>
      </c>
      <c r="J19" t="str">
        <f t="shared" si="5"/>
        <v/>
      </c>
      <c r="K19" t="str">
        <f t="shared" si="1"/>
        <v/>
      </c>
      <c r="L19" t="str">
        <f t="shared" si="6"/>
        <v/>
      </c>
    </row>
    <row r="20" spans="1:12" x14ac:dyDescent="0.25">
      <c r="A20" s="251"/>
      <c r="B20" s="252" t="str">
        <f t="shared" si="0"/>
        <v>Juvenile 1</v>
      </c>
      <c r="C20" s="253"/>
      <c r="D20" s="253"/>
      <c r="E20" s="262"/>
      <c r="F20" s="263"/>
      <c r="G20">
        <f t="shared" si="2"/>
        <v>0</v>
      </c>
      <c r="H20" t="str">
        <f t="shared" si="3"/>
        <v/>
      </c>
      <c r="I20" t="str">
        <f t="shared" si="4"/>
        <v/>
      </c>
      <c r="J20" t="str">
        <f t="shared" si="5"/>
        <v/>
      </c>
      <c r="K20" t="str">
        <f t="shared" si="1"/>
        <v/>
      </c>
      <c r="L20" t="str">
        <f t="shared" si="6"/>
        <v/>
      </c>
    </row>
    <row r="21" spans="1:12" x14ac:dyDescent="0.25">
      <c r="A21" s="251"/>
      <c r="B21" s="252" t="str">
        <f t="shared" si="0"/>
        <v>Juvenile 1</v>
      </c>
      <c r="C21" s="253"/>
      <c r="D21" s="253"/>
      <c r="E21" s="262"/>
      <c r="F21" s="263"/>
      <c r="G21">
        <f t="shared" si="2"/>
        <v>0</v>
      </c>
      <c r="H21" t="str">
        <f t="shared" si="3"/>
        <v/>
      </c>
      <c r="I21" t="str">
        <f t="shared" si="4"/>
        <v/>
      </c>
      <c r="J21" t="str">
        <f t="shared" si="5"/>
        <v/>
      </c>
      <c r="K21" t="str">
        <f t="shared" si="1"/>
        <v/>
      </c>
      <c r="L21" t="str">
        <f t="shared" si="6"/>
        <v/>
      </c>
    </row>
    <row r="22" spans="1:12" x14ac:dyDescent="0.25">
      <c r="A22" s="251"/>
      <c r="B22" s="252" t="str">
        <f t="shared" si="0"/>
        <v>Juvenile 1</v>
      </c>
      <c r="C22" s="253"/>
      <c r="D22" s="253"/>
      <c r="E22" s="262"/>
      <c r="F22" s="263"/>
      <c r="G22">
        <f t="shared" si="2"/>
        <v>0</v>
      </c>
      <c r="H22" t="str">
        <f t="shared" si="3"/>
        <v/>
      </c>
      <c r="I22" t="str">
        <f t="shared" si="4"/>
        <v/>
      </c>
      <c r="J22" t="str">
        <f t="shared" si="5"/>
        <v/>
      </c>
      <c r="K22" t="str">
        <f t="shared" si="1"/>
        <v/>
      </c>
      <c r="L22" t="str">
        <f t="shared" si="6"/>
        <v/>
      </c>
    </row>
    <row r="23" spans="1:12" x14ac:dyDescent="0.25">
      <c r="A23" s="251"/>
      <c r="B23" s="252" t="str">
        <f t="shared" si="0"/>
        <v>Juvenile 1</v>
      </c>
      <c r="C23" s="253"/>
      <c r="D23" s="253"/>
      <c r="E23" s="262"/>
      <c r="F23" s="263"/>
      <c r="G23">
        <f t="shared" si="2"/>
        <v>0</v>
      </c>
      <c r="H23" t="str">
        <f t="shared" si="3"/>
        <v/>
      </c>
      <c r="I23" t="str">
        <f t="shared" si="4"/>
        <v/>
      </c>
      <c r="J23" t="str">
        <f t="shared" si="5"/>
        <v/>
      </c>
      <c r="K23" t="str">
        <f t="shared" si="1"/>
        <v/>
      </c>
      <c r="L23" t="str">
        <f t="shared" si="6"/>
        <v/>
      </c>
    </row>
    <row r="24" spans="1:12" x14ac:dyDescent="0.25">
      <c r="A24" s="251"/>
      <c r="B24" s="252" t="str">
        <f t="shared" si="0"/>
        <v>Juvenile 1</v>
      </c>
      <c r="C24" s="253"/>
      <c r="D24" s="253"/>
      <c r="E24" s="262"/>
      <c r="F24" s="263"/>
      <c r="G24">
        <f t="shared" si="2"/>
        <v>0</v>
      </c>
      <c r="H24" t="str">
        <f t="shared" si="3"/>
        <v/>
      </c>
      <c r="I24" t="str">
        <f t="shared" si="4"/>
        <v/>
      </c>
      <c r="J24" t="str">
        <f t="shared" si="5"/>
        <v/>
      </c>
      <c r="K24" t="str">
        <f t="shared" si="1"/>
        <v/>
      </c>
      <c r="L24" t="str">
        <f t="shared" si="6"/>
        <v/>
      </c>
    </row>
    <row r="25" spans="1:12" x14ac:dyDescent="0.25">
      <c r="A25" s="251"/>
      <c r="B25" s="252" t="str">
        <f t="shared" si="0"/>
        <v>Juvenile 1</v>
      </c>
      <c r="C25" s="253"/>
      <c r="D25" s="253"/>
      <c r="E25" s="262"/>
      <c r="F25" s="263"/>
      <c r="G25">
        <f t="shared" si="2"/>
        <v>0</v>
      </c>
      <c r="H25" t="str">
        <f t="shared" si="3"/>
        <v/>
      </c>
      <c r="I25" t="str">
        <f t="shared" si="4"/>
        <v/>
      </c>
      <c r="J25" t="str">
        <f t="shared" si="5"/>
        <v/>
      </c>
      <c r="K25" t="str">
        <f t="shared" si="1"/>
        <v/>
      </c>
      <c r="L25" t="str">
        <f t="shared" si="6"/>
        <v/>
      </c>
    </row>
    <row r="26" spans="1:12" x14ac:dyDescent="0.25">
      <c r="A26" s="251"/>
      <c r="B26" s="252" t="str">
        <f t="shared" si="0"/>
        <v>Juvenile 1</v>
      </c>
      <c r="C26" s="253"/>
      <c r="D26" s="253"/>
      <c r="E26" s="262"/>
      <c r="F26" s="263"/>
      <c r="G26">
        <f t="shared" si="2"/>
        <v>0</v>
      </c>
      <c r="H26" t="str">
        <f t="shared" si="3"/>
        <v/>
      </c>
      <c r="I26" t="str">
        <f t="shared" si="4"/>
        <v/>
      </c>
      <c r="J26" t="str">
        <f t="shared" si="5"/>
        <v/>
      </c>
      <c r="K26" t="str">
        <f t="shared" si="1"/>
        <v/>
      </c>
      <c r="L26" t="str">
        <f t="shared" si="6"/>
        <v/>
      </c>
    </row>
    <row r="27" spans="1:12" x14ac:dyDescent="0.25">
      <c r="A27" s="251"/>
      <c r="B27" s="252" t="str">
        <f t="shared" si="0"/>
        <v>Juvenile 1</v>
      </c>
      <c r="C27" s="253"/>
      <c r="D27" s="253"/>
      <c r="E27" s="262"/>
      <c r="F27" s="263"/>
      <c r="G27">
        <f t="shared" si="2"/>
        <v>0</v>
      </c>
      <c r="H27" t="str">
        <f t="shared" si="3"/>
        <v/>
      </c>
      <c r="I27" t="str">
        <f t="shared" si="4"/>
        <v/>
      </c>
      <c r="J27" t="str">
        <f t="shared" si="5"/>
        <v/>
      </c>
      <c r="K27" t="str">
        <f t="shared" si="1"/>
        <v/>
      </c>
      <c r="L27" t="str">
        <f t="shared" si="6"/>
        <v/>
      </c>
    </row>
    <row r="28" spans="1:12" x14ac:dyDescent="0.25">
      <c r="A28" s="251"/>
      <c r="B28" s="252" t="str">
        <f t="shared" si="0"/>
        <v>Juvenile 1</v>
      </c>
      <c r="C28" s="253"/>
      <c r="D28" s="253"/>
      <c r="E28" s="262"/>
      <c r="F28" s="263"/>
      <c r="G28">
        <f t="shared" si="2"/>
        <v>0</v>
      </c>
      <c r="H28" t="str">
        <f t="shared" si="3"/>
        <v/>
      </c>
      <c r="I28" t="str">
        <f t="shared" si="4"/>
        <v/>
      </c>
      <c r="J28" t="str">
        <f t="shared" si="5"/>
        <v/>
      </c>
      <c r="K28" t="str">
        <f t="shared" si="1"/>
        <v/>
      </c>
      <c r="L28" t="str">
        <f t="shared" si="6"/>
        <v/>
      </c>
    </row>
    <row r="29" spans="1:12" x14ac:dyDescent="0.25">
      <c r="A29" s="251"/>
      <c r="B29" s="252" t="str">
        <f t="shared" si="0"/>
        <v>Juvenile 1</v>
      </c>
      <c r="C29" s="253"/>
      <c r="D29" s="253"/>
      <c r="E29" s="262"/>
      <c r="F29" s="263"/>
      <c r="G29">
        <f t="shared" si="2"/>
        <v>0</v>
      </c>
      <c r="H29" t="str">
        <f t="shared" si="3"/>
        <v/>
      </c>
      <c r="I29" t="str">
        <f t="shared" si="4"/>
        <v/>
      </c>
      <c r="J29" t="str">
        <f t="shared" si="5"/>
        <v/>
      </c>
      <c r="K29" t="str">
        <f t="shared" si="1"/>
        <v/>
      </c>
      <c r="L29" t="str">
        <f t="shared" si="6"/>
        <v/>
      </c>
    </row>
    <row r="30" spans="1:12" x14ac:dyDescent="0.25">
      <c r="A30" s="251"/>
      <c r="B30" s="252" t="str">
        <f t="shared" si="0"/>
        <v>Juvenile 1</v>
      </c>
      <c r="C30" s="253"/>
      <c r="D30" s="253"/>
      <c r="E30" s="262"/>
      <c r="F30" s="263"/>
      <c r="G30">
        <f t="shared" si="2"/>
        <v>0</v>
      </c>
      <c r="H30" t="str">
        <f t="shared" si="3"/>
        <v/>
      </c>
      <c r="I30" t="str">
        <f t="shared" si="4"/>
        <v/>
      </c>
      <c r="J30" t="str">
        <f t="shared" si="5"/>
        <v/>
      </c>
      <c r="K30" t="str">
        <f t="shared" si="1"/>
        <v/>
      </c>
      <c r="L30" t="str">
        <f t="shared" si="6"/>
        <v/>
      </c>
    </row>
    <row r="31" spans="1:12" x14ac:dyDescent="0.25">
      <c r="A31" s="251"/>
      <c r="B31" s="252" t="str">
        <f t="shared" si="0"/>
        <v>Juvenile 1</v>
      </c>
      <c r="C31" s="253"/>
      <c r="D31" s="253"/>
      <c r="E31" s="262"/>
      <c r="F31" s="263"/>
      <c r="G31">
        <f t="shared" si="2"/>
        <v>0</v>
      </c>
      <c r="H31" t="str">
        <f t="shared" si="3"/>
        <v/>
      </c>
      <c r="I31" t="str">
        <f t="shared" si="4"/>
        <v/>
      </c>
      <c r="J31" t="str">
        <f t="shared" si="5"/>
        <v/>
      </c>
      <c r="K31" t="str">
        <f t="shared" si="1"/>
        <v/>
      </c>
      <c r="L31" t="str">
        <f t="shared" si="6"/>
        <v/>
      </c>
    </row>
    <row r="32" spans="1:12" x14ac:dyDescent="0.25">
      <c r="A32" s="251"/>
      <c r="B32" s="252" t="str">
        <f t="shared" si="0"/>
        <v>Juvenile 1</v>
      </c>
      <c r="C32" s="253"/>
      <c r="D32" s="253"/>
      <c r="E32" s="262"/>
      <c r="F32" s="263"/>
      <c r="G32">
        <f t="shared" si="2"/>
        <v>0</v>
      </c>
      <c r="H32" t="str">
        <f t="shared" si="3"/>
        <v/>
      </c>
      <c r="I32" t="str">
        <f t="shared" si="4"/>
        <v/>
      </c>
      <c r="J32" t="str">
        <f t="shared" si="5"/>
        <v/>
      </c>
      <c r="K32" t="str">
        <f t="shared" si="1"/>
        <v/>
      </c>
      <c r="L32" t="str">
        <f t="shared" si="6"/>
        <v/>
      </c>
    </row>
    <row r="33" spans="1:12" x14ac:dyDescent="0.25">
      <c r="A33" s="251"/>
      <c r="B33" s="252" t="str">
        <f t="shared" si="0"/>
        <v>Juvenile 1</v>
      </c>
      <c r="C33" s="253"/>
      <c r="D33" s="253"/>
      <c r="E33" s="262"/>
      <c r="F33" s="263"/>
      <c r="G33">
        <f t="shared" si="2"/>
        <v>0</v>
      </c>
      <c r="H33" t="str">
        <f t="shared" si="3"/>
        <v/>
      </c>
      <c r="I33" t="str">
        <f t="shared" si="4"/>
        <v/>
      </c>
      <c r="J33" t="str">
        <f t="shared" si="5"/>
        <v/>
      </c>
      <c r="K33" t="str">
        <f t="shared" si="1"/>
        <v/>
      </c>
      <c r="L33" t="str">
        <f t="shared" si="6"/>
        <v/>
      </c>
    </row>
    <row r="34" spans="1:12" x14ac:dyDescent="0.25">
      <c r="A34" s="251"/>
      <c r="B34" s="252" t="str">
        <f t="shared" si="0"/>
        <v>Juvenile 1</v>
      </c>
      <c r="C34" s="253"/>
      <c r="D34" s="253"/>
      <c r="E34" s="262"/>
      <c r="F34" s="263"/>
      <c r="G34">
        <f t="shared" si="2"/>
        <v>0</v>
      </c>
      <c r="H34" t="str">
        <f t="shared" si="3"/>
        <v/>
      </c>
      <c r="I34" t="str">
        <f t="shared" si="4"/>
        <v/>
      </c>
      <c r="J34" t="str">
        <f t="shared" si="5"/>
        <v/>
      </c>
      <c r="K34" t="str">
        <f t="shared" si="1"/>
        <v/>
      </c>
      <c r="L34" t="str">
        <f t="shared" si="6"/>
        <v/>
      </c>
    </row>
    <row r="35" spans="1:12" x14ac:dyDescent="0.25">
      <c r="A35" s="251"/>
      <c r="B35" s="252" t="str">
        <f t="shared" si="0"/>
        <v>Juvenile 1</v>
      </c>
      <c r="C35" s="253"/>
      <c r="D35" s="253"/>
      <c r="E35" s="262"/>
      <c r="F35" s="263"/>
      <c r="G35">
        <f t="shared" si="2"/>
        <v>0</v>
      </c>
      <c r="H35" t="str">
        <f t="shared" si="3"/>
        <v/>
      </c>
      <c r="I35" t="str">
        <f t="shared" si="4"/>
        <v/>
      </c>
      <c r="J35" t="str">
        <f t="shared" si="5"/>
        <v/>
      </c>
      <c r="K35" t="str">
        <f t="shared" si="1"/>
        <v/>
      </c>
      <c r="L35" t="str">
        <f t="shared" si="6"/>
        <v/>
      </c>
    </row>
    <row r="36" spans="1:12" x14ac:dyDescent="0.25">
      <c r="A36" s="251"/>
      <c r="B36" s="252" t="str">
        <f t="shared" si="0"/>
        <v>Juvenile 1</v>
      </c>
      <c r="C36" s="253"/>
      <c r="D36" s="253"/>
      <c r="E36" s="262"/>
      <c r="F36" s="263"/>
      <c r="G36">
        <f t="shared" si="2"/>
        <v>0</v>
      </c>
      <c r="H36" t="str">
        <f t="shared" si="3"/>
        <v/>
      </c>
      <c r="I36" t="str">
        <f t="shared" si="4"/>
        <v/>
      </c>
      <c r="J36" t="str">
        <f t="shared" si="5"/>
        <v/>
      </c>
      <c r="K36" t="str">
        <f t="shared" si="1"/>
        <v/>
      </c>
      <c r="L36" t="str">
        <f t="shared" si="6"/>
        <v/>
      </c>
    </row>
    <row r="37" spans="1:12" x14ac:dyDescent="0.25">
      <c r="A37" s="251"/>
      <c r="B37" s="252" t="str">
        <f t="shared" si="0"/>
        <v>Juvenile 1</v>
      </c>
      <c r="C37" s="253"/>
      <c r="D37" s="253"/>
      <c r="E37" s="262"/>
      <c r="F37" s="263"/>
      <c r="G37">
        <f t="shared" si="2"/>
        <v>0</v>
      </c>
      <c r="H37" t="str">
        <f t="shared" si="3"/>
        <v/>
      </c>
      <c r="I37" t="str">
        <f t="shared" si="4"/>
        <v/>
      </c>
      <c r="J37" t="str">
        <f t="shared" si="5"/>
        <v/>
      </c>
      <c r="K37" t="str">
        <f t="shared" si="1"/>
        <v/>
      </c>
      <c r="L37" t="str">
        <f t="shared" si="6"/>
        <v/>
      </c>
    </row>
    <row r="38" spans="1:12" x14ac:dyDescent="0.25">
      <c r="A38" s="251"/>
      <c r="B38" s="252" t="str">
        <f t="shared" si="0"/>
        <v>Juvenile 1</v>
      </c>
      <c r="C38" s="253"/>
      <c r="D38" s="253"/>
      <c r="E38" s="262"/>
      <c r="F38" s="263"/>
      <c r="G38">
        <f t="shared" si="2"/>
        <v>0</v>
      </c>
      <c r="H38" t="str">
        <f t="shared" si="3"/>
        <v/>
      </c>
      <c r="I38" t="str">
        <f t="shared" si="4"/>
        <v/>
      </c>
      <c r="J38" t="str">
        <f t="shared" si="5"/>
        <v/>
      </c>
      <c r="K38" t="str">
        <f t="shared" si="1"/>
        <v/>
      </c>
      <c r="L38" t="str">
        <f t="shared" si="6"/>
        <v/>
      </c>
    </row>
    <row r="39" spans="1:12" x14ac:dyDescent="0.25">
      <c r="A39" s="251"/>
      <c r="B39" s="252" t="str">
        <f t="shared" si="0"/>
        <v>Juvenile 1</v>
      </c>
      <c r="C39" s="253"/>
      <c r="D39" s="253"/>
      <c r="E39" s="262"/>
      <c r="F39" s="263"/>
      <c r="G39">
        <f t="shared" si="2"/>
        <v>0</v>
      </c>
      <c r="H39" t="str">
        <f t="shared" si="3"/>
        <v/>
      </c>
      <c r="I39" t="str">
        <f t="shared" si="4"/>
        <v/>
      </c>
      <c r="J39" t="str">
        <f t="shared" si="5"/>
        <v/>
      </c>
      <c r="K39" t="str">
        <f t="shared" si="1"/>
        <v/>
      </c>
      <c r="L39" t="str">
        <f t="shared" si="6"/>
        <v/>
      </c>
    </row>
    <row r="40" spans="1:12" x14ac:dyDescent="0.25">
      <c r="A40" s="251"/>
      <c r="B40" s="252" t="str">
        <f t="shared" si="0"/>
        <v>Juvenile 1</v>
      </c>
      <c r="C40" s="253"/>
      <c r="D40" s="253"/>
      <c r="E40" s="262"/>
      <c r="F40" s="263"/>
      <c r="G40">
        <f t="shared" si="2"/>
        <v>0</v>
      </c>
      <c r="H40" t="str">
        <f t="shared" si="3"/>
        <v/>
      </c>
      <c r="I40" t="str">
        <f t="shared" si="4"/>
        <v/>
      </c>
      <c r="J40" t="str">
        <f t="shared" si="5"/>
        <v/>
      </c>
      <c r="K40" t="str">
        <f t="shared" si="1"/>
        <v/>
      </c>
      <c r="L40" t="str">
        <f t="shared" si="6"/>
        <v/>
      </c>
    </row>
    <row r="41" spans="1:12" x14ac:dyDescent="0.25">
      <c r="A41" s="251"/>
      <c r="B41" s="252" t="str">
        <f t="shared" si="0"/>
        <v>Juvenile 1</v>
      </c>
      <c r="C41" s="253"/>
      <c r="D41" s="253"/>
      <c r="E41" s="262"/>
      <c r="F41" s="263"/>
      <c r="G41">
        <f t="shared" si="2"/>
        <v>0</v>
      </c>
      <c r="H41" t="str">
        <f t="shared" si="3"/>
        <v/>
      </c>
      <c r="I41" t="str">
        <f t="shared" si="4"/>
        <v/>
      </c>
      <c r="J41" t="str">
        <f t="shared" si="5"/>
        <v/>
      </c>
      <c r="K41" t="str">
        <f t="shared" si="1"/>
        <v/>
      </c>
      <c r="L41" t="str">
        <f t="shared" si="6"/>
        <v/>
      </c>
    </row>
    <row r="42" spans="1:12" x14ac:dyDescent="0.25">
      <c r="A42" s="251"/>
      <c r="B42" s="252" t="str">
        <f t="shared" si="0"/>
        <v>Juvenile 1</v>
      </c>
      <c r="C42" s="253"/>
      <c r="D42" s="253"/>
      <c r="E42" s="262"/>
      <c r="F42" s="263"/>
      <c r="G42">
        <f t="shared" si="2"/>
        <v>0</v>
      </c>
      <c r="H42" t="str">
        <f t="shared" si="3"/>
        <v/>
      </c>
      <c r="I42" t="str">
        <f t="shared" si="4"/>
        <v/>
      </c>
      <c r="J42" t="str">
        <f t="shared" si="5"/>
        <v/>
      </c>
      <c r="K42" t="str">
        <f t="shared" si="1"/>
        <v/>
      </c>
      <c r="L42" t="str">
        <f t="shared" si="6"/>
        <v/>
      </c>
    </row>
    <row r="43" spans="1:12" ht="15.75" thickBot="1" x14ac:dyDescent="0.3">
      <c r="A43" s="264"/>
      <c r="B43" s="265" t="str">
        <f t="shared" si="0"/>
        <v>Juvenile 1</v>
      </c>
      <c r="C43" s="266"/>
      <c r="D43" s="266"/>
      <c r="E43" s="267"/>
      <c r="F43" s="268"/>
      <c r="G43">
        <f t="shared" si="2"/>
        <v>0</v>
      </c>
      <c r="H43" t="str">
        <f t="shared" si="3"/>
        <v/>
      </c>
      <c r="I43" t="str">
        <f t="shared" si="4"/>
        <v/>
      </c>
      <c r="J43" t="str">
        <f t="shared" si="5"/>
        <v/>
      </c>
      <c r="K43" t="str">
        <f t="shared" si="1"/>
        <v/>
      </c>
      <c r="L43" t="str">
        <f t="shared" si="6"/>
        <v/>
      </c>
    </row>
  </sheetData>
  <sheetProtection algorithmName="SHA-512" hashValue="qzANk4oL5TOm2FexG41WXSQXIb6+Hk4utUKSvzJIAzQQjfa6VXctQ6ACQ9c6/L1bYgHQABxYQWurffYE+Z1/Vw==" saltValue="Sw0wz2e4nBFU2g2noOoyNQ==" spinCount="100000" sheet="1" objects="1" scenarios="1" selectLockedCells="1"/>
  <mergeCells count="4">
    <mergeCell ref="A1:D1"/>
    <mergeCell ref="E1:F1"/>
    <mergeCell ref="A2:D2"/>
    <mergeCell ref="A3:F3"/>
  </mergeCells>
  <dataValidations count="2">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43" xr:uid="{00000000-0002-0000-0400-000000000000}">
      <formula1>$E$2</formula1>
      <formula2>$F$2</formula2>
    </dataValidation>
    <dataValidation type="custom" allowBlank="1" showInputMessage="1" showErrorMessage="1" error="Ecrire en Majuscule" prompt="Ecrire en Majuscule" sqref="C43" xr:uid="{00000000-0002-0000-0400-000001000000}">
      <formula1>EXACT(C43,UPPER(C43))</formula1>
      <formula2>0</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T43"/>
  <sheetViews>
    <sheetView topLeftCell="A23" zoomScaleNormal="100" workbookViewId="0">
      <selection activeCell="D9" sqref="D9"/>
    </sheetView>
  </sheetViews>
  <sheetFormatPr baseColWidth="10" defaultColWidth="9.140625" defaultRowHeight="15" x14ac:dyDescent="0.25"/>
  <cols>
    <col min="1" max="1" width="4.42578125" customWidth="1"/>
    <col min="2" max="2" width="10.85546875" customWidth="1"/>
    <col min="3" max="3" width="32" customWidth="1"/>
    <col min="4" max="4" width="28.42578125" customWidth="1"/>
    <col min="5" max="5" width="17.140625" customWidth="1"/>
    <col min="6" max="6" width="20.42578125" customWidth="1"/>
    <col min="7" max="11" width="10.85546875" hidden="1" customWidth="1"/>
    <col min="12" max="12" width="21.28515625" hidden="1" customWidth="1"/>
    <col min="13" max="20" width="10.85546875" hidden="1" customWidth="1"/>
    <col min="21" max="1025" width="10.85546875" customWidth="1"/>
  </cols>
  <sheetData>
    <row r="1" spans="1:12" ht="23.25" x14ac:dyDescent="0.35">
      <c r="A1" s="472" t="s">
        <v>201</v>
      </c>
      <c r="B1" s="472"/>
      <c r="C1" s="472"/>
      <c r="D1" s="472"/>
      <c r="E1" s="473" t="s">
        <v>202</v>
      </c>
      <c r="F1" s="473"/>
    </row>
    <row r="2" spans="1:12" ht="23.25" x14ac:dyDescent="0.35">
      <c r="A2" s="474" t="s">
        <v>207</v>
      </c>
      <c r="B2" s="474"/>
      <c r="C2" s="474"/>
      <c r="D2" s="474"/>
      <c r="E2" s="62">
        <f>FEUIL1!I4</f>
        <v>42005</v>
      </c>
      <c r="F2" s="63">
        <f>FEUIL1!J4</f>
        <v>42369</v>
      </c>
    </row>
    <row r="3" spans="1:12" ht="21.75" thickTop="1" thickBot="1" x14ac:dyDescent="0.35">
      <c r="A3" s="475" t="s">
        <v>204</v>
      </c>
      <c r="B3" s="475"/>
      <c r="C3" s="475"/>
      <c r="D3" s="475"/>
      <c r="E3" s="475"/>
      <c r="F3" s="475"/>
    </row>
    <row r="4" spans="1:12" ht="48" thickBot="1" x14ac:dyDescent="0.3">
      <c r="A4" s="65">
        <f>SUM(G5:G43)</f>
        <v>0</v>
      </c>
      <c r="B4" s="64" t="s">
        <v>205</v>
      </c>
      <c r="C4" s="244" t="s">
        <v>313</v>
      </c>
      <c r="D4" s="244" t="s">
        <v>314</v>
      </c>
      <c r="E4" s="244" t="s">
        <v>315</v>
      </c>
      <c r="F4" s="65" t="s">
        <v>206</v>
      </c>
    </row>
    <row r="5" spans="1:12" ht="15.75" x14ac:dyDescent="0.25">
      <c r="A5" s="245"/>
      <c r="B5" s="246" t="str">
        <f t="shared" ref="B5:B43" si="0">PROPER($A$2)</f>
        <v>Juvenile 2</v>
      </c>
      <c r="C5" s="247"/>
      <c r="D5" s="248"/>
      <c r="E5" s="249"/>
      <c r="F5" s="250"/>
      <c r="G5">
        <f>IF(AND(C5&lt;&gt;"",D5&lt;&gt;"",E5&gt;0)=TRUE,1,0)</f>
        <v>0</v>
      </c>
      <c r="H5" t="str">
        <f>IF(C5&lt;&gt;"",TEXT(E5,"aaaa"),"")</f>
        <v/>
      </c>
      <c r="I5" t="str">
        <f>IF(C5&lt;&gt;"",TEXT(E5,"mm"),"")</f>
        <v/>
      </c>
      <c r="J5" t="str">
        <f>IF(C5&lt;&gt;"",TEXT(E5,"jj"),"")</f>
        <v/>
      </c>
      <c r="K5" t="str">
        <f t="shared" ref="K5:K43" si="1">IF($C5&lt;&gt;"",LEFT($C5,3)&amp;"-"&amp;LEFT($D5,2),"")</f>
        <v/>
      </c>
      <c r="L5" t="str">
        <f>IF(AND(G5&gt;0,H5&gt;0,I5&gt;0,J5&lt;&gt;""),CONCATENATE(H5,I5,J5,"-",K5),"")</f>
        <v/>
      </c>
    </row>
    <row r="6" spans="1:12" ht="15.75" x14ac:dyDescent="0.25">
      <c r="A6" s="251"/>
      <c r="B6" s="252" t="str">
        <f t="shared" si="0"/>
        <v>Juvenile 2</v>
      </c>
      <c r="C6" s="253"/>
      <c r="D6" s="253"/>
      <c r="E6" s="254"/>
      <c r="F6" s="255"/>
      <c r="G6">
        <f t="shared" ref="G6:G43" si="2">IF(AND(C6&lt;&gt;"",D6&lt;&gt;"",E6&gt;0)=TRUE,1,0)</f>
        <v>0</v>
      </c>
      <c r="H6" t="str">
        <f t="shared" ref="H6:H43" si="3">IF(C6&lt;&gt;"",TEXT(E6,"aaaa"),"")</f>
        <v/>
      </c>
      <c r="I6" t="str">
        <f t="shared" ref="I6:I43" si="4">IF(C6&lt;&gt;"",TEXT(E6,"mm"),"")</f>
        <v/>
      </c>
      <c r="J6" t="str">
        <f t="shared" ref="J6:J43" si="5">IF(C6&lt;&gt;"",TEXT(E6,"jj"),"")</f>
        <v/>
      </c>
      <c r="K6" t="str">
        <f t="shared" si="1"/>
        <v/>
      </c>
      <c r="L6" t="str">
        <f t="shared" ref="L6:L43" si="6">IF(AND(G6&gt;0,H6&gt;0,I6&gt;0,J6&lt;&gt;""),CONCATENATE(H6,I6,J6,"-",K6),"")</f>
        <v/>
      </c>
    </row>
    <row r="7" spans="1:12" ht="15.75" x14ac:dyDescent="0.25">
      <c r="A7" s="251"/>
      <c r="B7" s="252" t="str">
        <f t="shared" si="0"/>
        <v>Juvenile 2</v>
      </c>
      <c r="C7" s="253"/>
      <c r="D7" s="253"/>
      <c r="E7" s="254"/>
      <c r="F7" s="255"/>
      <c r="G7">
        <f t="shared" si="2"/>
        <v>0</v>
      </c>
      <c r="H7" t="str">
        <f t="shared" si="3"/>
        <v/>
      </c>
      <c r="I7" t="str">
        <f t="shared" si="4"/>
        <v/>
      </c>
      <c r="J7" t="str">
        <f t="shared" si="5"/>
        <v/>
      </c>
      <c r="K7" t="str">
        <f t="shared" si="1"/>
        <v/>
      </c>
      <c r="L7" t="str">
        <f t="shared" si="6"/>
        <v/>
      </c>
    </row>
    <row r="8" spans="1:12" ht="15.75" x14ac:dyDescent="0.25">
      <c r="A8" s="251"/>
      <c r="B8" s="252" t="str">
        <f t="shared" si="0"/>
        <v>Juvenile 2</v>
      </c>
      <c r="C8" s="253"/>
      <c r="D8" s="253"/>
      <c r="E8" s="269"/>
      <c r="F8" s="270"/>
      <c r="G8">
        <f t="shared" si="2"/>
        <v>0</v>
      </c>
      <c r="H8" t="str">
        <f t="shared" si="3"/>
        <v/>
      </c>
      <c r="I8" t="str">
        <f t="shared" si="4"/>
        <v/>
      </c>
      <c r="J8" t="str">
        <f t="shared" si="5"/>
        <v/>
      </c>
      <c r="K8" t="str">
        <f t="shared" si="1"/>
        <v/>
      </c>
      <c r="L8" t="str">
        <f t="shared" si="6"/>
        <v/>
      </c>
    </row>
    <row r="9" spans="1:12" x14ac:dyDescent="0.25">
      <c r="A9" s="251"/>
      <c r="B9" s="252" t="str">
        <f t="shared" si="0"/>
        <v>Juvenile 2</v>
      </c>
      <c r="C9" s="253"/>
      <c r="D9" s="253"/>
      <c r="E9" s="262"/>
      <c r="F9" s="263"/>
      <c r="G9">
        <f t="shared" si="2"/>
        <v>0</v>
      </c>
      <c r="H9" t="str">
        <f t="shared" si="3"/>
        <v/>
      </c>
      <c r="I9" t="str">
        <f t="shared" si="4"/>
        <v/>
      </c>
      <c r="J9" t="str">
        <f t="shared" si="5"/>
        <v/>
      </c>
      <c r="K9" t="str">
        <f t="shared" si="1"/>
        <v/>
      </c>
      <c r="L9" t="str">
        <f t="shared" si="6"/>
        <v/>
      </c>
    </row>
    <row r="10" spans="1:12" x14ac:dyDescent="0.25">
      <c r="A10" s="251"/>
      <c r="B10" s="252" t="str">
        <f t="shared" si="0"/>
        <v>Juvenile 2</v>
      </c>
      <c r="C10" s="253"/>
      <c r="D10" s="253"/>
      <c r="E10" s="262"/>
      <c r="F10" s="263"/>
      <c r="G10">
        <f t="shared" si="2"/>
        <v>0</v>
      </c>
      <c r="H10" t="str">
        <f t="shared" si="3"/>
        <v/>
      </c>
      <c r="I10" t="str">
        <f t="shared" si="4"/>
        <v/>
      </c>
      <c r="J10" t="str">
        <f t="shared" si="5"/>
        <v/>
      </c>
      <c r="K10" t="str">
        <f t="shared" si="1"/>
        <v/>
      </c>
      <c r="L10" t="str">
        <f t="shared" si="6"/>
        <v/>
      </c>
    </row>
    <row r="11" spans="1:12" x14ac:dyDescent="0.25">
      <c r="A11" s="251"/>
      <c r="B11" s="252" t="str">
        <f t="shared" si="0"/>
        <v>Juvenile 2</v>
      </c>
      <c r="C11" s="253"/>
      <c r="D11" s="253"/>
      <c r="E11" s="262"/>
      <c r="F11" s="263"/>
      <c r="G11">
        <f t="shared" si="2"/>
        <v>0</v>
      </c>
      <c r="H11" t="str">
        <f t="shared" si="3"/>
        <v/>
      </c>
      <c r="I11" t="str">
        <f t="shared" si="4"/>
        <v/>
      </c>
      <c r="J11" t="str">
        <f t="shared" si="5"/>
        <v/>
      </c>
      <c r="K11" t="str">
        <f t="shared" si="1"/>
        <v/>
      </c>
      <c r="L11" t="str">
        <f t="shared" si="6"/>
        <v/>
      </c>
    </row>
    <row r="12" spans="1:12" x14ac:dyDescent="0.25">
      <c r="A12" s="251"/>
      <c r="B12" s="252" t="str">
        <f t="shared" si="0"/>
        <v>Juvenile 2</v>
      </c>
      <c r="C12" s="253"/>
      <c r="D12" s="253"/>
      <c r="E12" s="262"/>
      <c r="F12" s="263"/>
      <c r="G12">
        <f t="shared" si="2"/>
        <v>0</v>
      </c>
      <c r="H12" t="str">
        <f t="shared" si="3"/>
        <v/>
      </c>
      <c r="I12" t="str">
        <f t="shared" si="4"/>
        <v/>
      </c>
      <c r="J12" t="str">
        <f t="shared" si="5"/>
        <v/>
      </c>
      <c r="K12" t="str">
        <f t="shared" si="1"/>
        <v/>
      </c>
      <c r="L12" t="str">
        <f t="shared" si="6"/>
        <v/>
      </c>
    </row>
    <row r="13" spans="1:12" x14ac:dyDescent="0.25">
      <c r="A13" s="251"/>
      <c r="B13" s="252" t="str">
        <f t="shared" si="0"/>
        <v>Juvenile 2</v>
      </c>
      <c r="C13" s="253"/>
      <c r="D13" s="253"/>
      <c r="E13" s="262"/>
      <c r="F13" s="263"/>
      <c r="G13">
        <f t="shared" si="2"/>
        <v>0</v>
      </c>
      <c r="H13" t="str">
        <f t="shared" si="3"/>
        <v/>
      </c>
      <c r="I13" t="str">
        <f t="shared" si="4"/>
        <v/>
      </c>
      <c r="J13" t="str">
        <f t="shared" si="5"/>
        <v/>
      </c>
      <c r="K13" t="str">
        <f t="shared" si="1"/>
        <v/>
      </c>
      <c r="L13" t="str">
        <f t="shared" si="6"/>
        <v/>
      </c>
    </row>
    <row r="14" spans="1:12" x14ac:dyDescent="0.25">
      <c r="A14" s="251"/>
      <c r="B14" s="252" t="str">
        <f t="shared" si="0"/>
        <v>Juvenile 2</v>
      </c>
      <c r="C14" s="253"/>
      <c r="D14" s="253"/>
      <c r="E14" s="262"/>
      <c r="F14" s="263"/>
      <c r="G14">
        <f t="shared" si="2"/>
        <v>0</v>
      </c>
      <c r="H14" t="str">
        <f t="shared" si="3"/>
        <v/>
      </c>
      <c r="I14" t="str">
        <f t="shared" si="4"/>
        <v/>
      </c>
      <c r="J14" t="str">
        <f t="shared" si="5"/>
        <v/>
      </c>
      <c r="K14" t="str">
        <f t="shared" si="1"/>
        <v/>
      </c>
      <c r="L14" t="str">
        <f t="shared" si="6"/>
        <v/>
      </c>
    </row>
    <row r="15" spans="1:12" x14ac:dyDescent="0.25">
      <c r="A15" s="251"/>
      <c r="B15" s="252" t="str">
        <f t="shared" si="0"/>
        <v>Juvenile 2</v>
      </c>
      <c r="C15" s="253"/>
      <c r="D15" s="253"/>
      <c r="E15" s="262"/>
      <c r="F15" s="263"/>
      <c r="G15">
        <f t="shared" si="2"/>
        <v>0</v>
      </c>
      <c r="H15" t="str">
        <f t="shared" si="3"/>
        <v/>
      </c>
      <c r="I15" t="str">
        <f t="shared" si="4"/>
        <v/>
      </c>
      <c r="J15" t="str">
        <f t="shared" si="5"/>
        <v/>
      </c>
      <c r="K15" t="str">
        <f t="shared" si="1"/>
        <v/>
      </c>
      <c r="L15" t="str">
        <f t="shared" si="6"/>
        <v/>
      </c>
    </row>
    <row r="16" spans="1:12" x14ac:dyDescent="0.25">
      <c r="A16" s="251"/>
      <c r="B16" s="252" t="str">
        <f t="shared" si="0"/>
        <v>Juvenile 2</v>
      </c>
      <c r="C16" s="253"/>
      <c r="D16" s="253"/>
      <c r="E16" s="262"/>
      <c r="F16" s="263"/>
      <c r="G16">
        <f t="shared" si="2"/>
        <v>0</v>
      </c>
      <c r="H16" t="str">
        <f t="shared" si="3"/>
        <v/>
      </c>
      <c r="I16" t="str">
        <f t="shared" si="4"/>
        <v/>
      </c>
      <c r="J16" t="str">
        <f t="shared" si="5"/>
        <v/>
      </c>
      <c r="K16" t="str">
        <f t="shared" si="1"/>
        <v/>
      </c>
      <c r="L16" t="str">
        <f t="shared" si="6"/>
        <v/>
      </c>
    </row>
    <row r="17" spans="1:12" x14ac:dyDescent="0.25">
      <c r="A17" s="251"/>
      <c r="B17" s="252" t="str">
        <f t="shared" si="0"/>
        <v>Juvenile 2</v>
      </c>
      <c r="C17" s="253"/>
      <c r="D17" s="253"/>
      <c r="E17" s="262"/>
      <c r="F17" s="263"/>
      <c r="G17">
        <f t="shared" si="2"/>
        <v>0</v>
      </c>
      <c r="H17" t="str">
        <f t="shared" si="3"/>
        <v/>
      </c>
      <c r="I17" t="str">
        <f t="shared" si="4"/>
        <v/>
      </c>
      <c r="J17" t="str">
        <f t="shared" si="5"/>
        <v/>
      </c>
      <c r="K17" t="str">
        <f t="shared" si="1"/>
        <v/>
      </c>
      <c r="L17" t="str">
        <f t="shared" si="6"/>
        <v/>
      </c>
    </row>
    <row r="18" spans="1:12" x14ac:dyDescent="0.25">
      <c r="A18" s="251"/>
      <c r="B18" s="252" t="str">
        <f t="shared" si="0"/>
        <v>Juvenile 2</v>
      </c>
      <c r="C18" s="253"/>
      <c r="D18" s="253"/>
      <c r="E18" s="262"/>
      <c r="F18" s="263"/>
      <c r="G18">
        <f t="shared" si="2"/>
        <v>0</v>
      </c>
      <c r="H18" t="str">
        <f t="shared" si="3"/>
        <v/>
      </c>
      <c r="I18" t="str">
        <f t="shared" si="4"/>
        <v/>
      </c>
      <c r="J18" t="str">
        <f t="shared" si="5"/>
        <v/>
      </c>
      <c r="K18" t="str">
        <f t="shared" si="1"/>
        <v/>
      </c>
      <c r="L18" t="str">
        <f t="shared" si="6"/>
        <v/>
      </c>
    </row>
    <row r="19" spans="1:12" x14ac:dyDescent="0.25">
      <c r="A19" s="251"/>
      <c r="B19" s="252" t="str">
        <f t="shared" si="0"/>
        <v>Juvenile 2</v>
      </c>
      <c r="C19" s="253"/>
      <c r="D19" s="253"/>
      <c r="E19" s="262"/>
      <c r="F19" s="263"/>
      <c r="G19">
        <f t="shared" si="2"/>
        <v>0</v>
      </c>
      <c r="H19" t="str">
        <f t="shared" si="3"/>
        <v/>
      </c>
      <c r="I19" t="str">
        <f t="shared" si="4"/>
        <v/>
      </c>
      <c r="J19" t="str">
        <f t="shared" si="5"/>
        <v/>
      </c>
      <c r="K19" t="str">
        <f t="shared" si="1"/>
        <v/>
      </c>
      <c r="L19" t="str">
        <f t="shared" si="6"/>
        <v/>
      </c>
    </row>
    <row r="20" spans="1:12" x14ac:dyDescent="0.25">
      <c r="A20" s="251"/>
      <c r="B20" s="252" t="str">
        <f t="shared" si="0"/>
        <v>Juvenile 2</v>
      </c>
      <c r="C20" s="253"/>
      <c r="D20" s="253"/>
      <c r="E20" s="262"/>
      <c r="F20" s="263"/>
      <c r="G20">
        <f t="shared" si="2"/>
        <v>0</v>
      </c>
      <c r="H20" t="str">
        <f t="shared" si="3"/>
        <v/>
      </c>
      <c r="I20" t="str">
        <f t="shared" si="4"/>
        <v/>
      </c>
      <c r="J20" t="str">
        <f t="shared" si="5"/>
        <v/>
      </c>
      <c r="K20" t="str">
        <f t="shared" si="1"/>
        <v/>
      </c>
      <c r="L20" t="str">
        <f t="shared" si="6"/>
        <v/>
      </c>
    </row>
    <row r="21" spans="1:12" x14ac:dyDescent="0.25">
      <c r="A21" s="251"/>
      <c r="B21" s="252" t="str">
        <f t="shared" si="0"/>
        <v>Juvenile 2</v>
      </c>
      <c r="C21" s="253"/>
      <c r="D21" s="253"/>
      <c r="E21" s="262"/>
      <c r="F21" s="263"/>
      <c r="G21">
        <f t="shared" si="2"/>
        <v>0</v>
      </c>
      <c r="H21" t="str">
        <f t="shared" si="3"/>
        <v/>
      </c>
      <c r="I21" t="str">
        <f t="shared" si="4"/>
        <v/>
      </c>
      <c r="J21" t="str">
        <f t="shared" si="5"/>
        <v/>
      </c>
      <c r="K21" t="str">
        <f t="shared" si="1"/>
        <v/>
      </c>
      <c r="L21" t="str">
        <f t="shared" si="6"/>
        <v/>
      </c>
    </row>
    <row r="22" spans="1:12" x14ac:dyDescent="0.25">
      <c r="A22" s="251"/>
      <c r="B22" s="252" t="str">
        <f t="shared" si="0"/>
        <v>Juvenile 2</v>
      </c>
      <c r="C22" s="253"/>
      <c r="D22" s="253"/>
      <c r="E22" s="262"/>
      <c r="F22" s="263"/>
      <c r="G22">
        <f t="shared" si="2"/>
        <v>0</v>
      </c>
      <c r="H22" t="str">
        <f t="shared" si="3"/>
        <v/>
      </c>
      <c r="I22" t="str">
        <f t="shared" si="4"/>
        <v/>
      </c>
      <c r="J22" t="str">
        <f t="shared" si="5"/>
        <v/>
      </c>
      <c r="K22" t="str">
        <f t="shared" si="1"/>
        <v/>
      </c>
      <c r="L22" t="str">
        <f t="shared" si="6"/>
        <v/>
      </c>
    </row>
    <row r="23" spans="1:12" x14ac:dyDescent="0.25">
      <c r="A23" s="251"/>
      <c r="B23" s="252" t="str">
        <f t="shared" si="0"/>
        <v>Juvenile 2</v>
      </c>
      <c r="C23" s="253"/>
      <c r="D23" s="253"/>
      <c r="E23" s="262"/>
      <c r="F23" s="263"/>
      <c r="G23">
        <f t="shared" si="2"/>
        <v>0</v>
      </c>
      <c r="H23" t="str">
        <f t="shared" si="3"/>
        <v/>
      </c>
      <c r="I23" t="str">
        <f t="shared" si="4"/>
        <v/>
      </c>
      <c r="J23" t="str">
        <f t="shared" si="5"/>
        <v/>
      </c>
      <c r="K23" t="str">
        <f t="shared" si="1"/>
        <v/>
      </c>
      <c r="L23" t="str">
        <f t="shared" si="6"/>
        <v/>
      </c>
    </row>
    <row r="24" spans="1:12" x14ac:dyDescent="0.25">
      <c r="A24" s="251"/>
      <c r="B24" s="252" t="str">
        <f t="shared" si="0"/>
        <v>Juvenile 2</v>
      </c>
      <c r="C24" s="253"/>
      <c r="D24" s="253"/>
      <c r="E24" s="262"/>
      <c r="F24" s="263"/>
      <c r="G24">
        <f t="shared" si="2"/>
        <v>0</v>
      </c>
      <c r="H24" t="str">
        <f t="shared" si="3"/>
        <v/>
      </c>
      <c r="I24" t="str">
        <f t="shared" si="4"/>
        <v/>
      </c>
      <c r="J24" t="str">
        <f t="shared" si="5"/>
        <v/>
      </c>
      <c r="K24" t="str">
        <f t="shared" si="1"/>
        <v/>
      </c>
      <c r="L24" t="str">
        <f t="shared" si="6"/>
        <v/>
      </c>
    </row>
    <row r="25" spans="1:12" x14ac:dyDescent="0.25">
      <c r="A25" s="251"/>
      <c r="B25" s="252" t="str">
        <f t="shared" si="0"/>
        <v>Juvenile 2</v>
      </c>
      <c r="C25" s="253"/>
      <c r="D25" s="253"/>
      <c r="E25" s="262"/>
      <c r="F25" s="263"/>
      <c r="G25">
        <f t="shared" si="2"/>
        <v>0</v>
      </c>
      <c r="H25" t="str">
        <f t="shared" si="3"/>
        <v/>
      </c>
      <c r="I25" t="str">
        <f t="shared" si="4"/>
        <v/>
      </c>
      <c r="J25" t="str">
        <f t="shared" si="5"/>
        <v/>
      </c>
      <c r="K25" t="str">
        <f t="shared" si="1"/>
        <v/>
      </c>
      <c r="L25" t="str">
        <f t="shared" si="6"/>
        <v/>
      </c>
    </row>
    <row r="26" spans="1:12" x14ac:dyDescent="0.25">
      <c r="A26" s="251"/>
      <c r="B26" s="252" t="str">
        <f t="shared" si="0"/>
        <v>Juvenile 2</v>
      </c>
      <c r="C26" s="253"/>
      <c r="D26" s="253"/>
      <c r="E26" s="262"/>
      <c r="F26" s="263"/>
      <c r="G26">
        <f t="shared" si="2"/>
        <v>0</v>
      </c>
      <c r="H26" t="str">
        <f t="shared" si="3"/>
        <v/>
      </c>
      <c r="I26" t="str">
        <f t="shared" si="4"/>
        <v/>
      </c>
      <c r="J26" t="str">
        <f t="shared" si="5"/>
        <v/>
      </c>
      <c r="K26" t="str">
        <f t="shared" si="1"/>
        <v/>
      </c>
      <c r="L26" t="str">
        <f t="shared" si="6"/>
        <v/>
      </c>
    </row>
    <row r="27" spans="1:12" x14ac:dyDescent="0.25">
      <c r="A27" s="251"/>
      <c r="B27" s="252" t="str">
        <f t="shared" si="0"/>
        <v>Juvenile 2</v>
      </c>
      <c r="C27" s="253"/>
      <c r="D27" s="253"/>
      <c r="E27" s="262"/>
      <c r="F27" s="263"/>
      <c r="G27">
        <f t="shared" si="2"/>
        <v>0</v>
      </c>
      <c r="H27" t="str">
        <f t="shared" si="3"/>
        <v/>
      </c>
      <c r="I27" t="str">
        <f t="shared" si="4"/>
        <v/>
      </c>
      <c r="J27" t="str">
        <f t="shared" si="5"/>
        <v/>
      </c>
      <c r="K27" t="str">
        <f t="shared" si="1"/>
        <v/>
      </c>
      <c r="L27" t="str">
        <f t="shared" si="6"/>
        <v/>
      </c>
    </row>
    <row r="28" spans="1:12" x14ac:dyDescent="0.25">
      <c r="A28" s="251"/>
      <c r="B28" s="252" t="str">
        <f t="shared" si="0"/>
        <v>Juvenile 2</v>
      </c>
      <c r="C28" s="253"/>
      <c r="D28" s="253"/>
      <c r="E28" s="262"/>
      <c r="F28" s="263"/>
      <c r="G28">
        <f t="shared" si="2"/>
        <v>0</v>
      </c>
      <c r="H28" t="str">
        <f t="shared" si="3"/>
        <v/>
      </c>
      <c r="I28" t="str">
        <f t="shared" si="4"/>
        <v/>
      </c>
      <c r="J28" t="str">
        <f t="shared" si="5"/>
        <v/>
      </c>
      <c r="K28" t="str">
        <f t="shared" si="1"/>
        <v/>
      </c>
      <c r="L28" t="str">
        <f t="shared" si="6"/>
        <v/>
      </c>
    </row>
    <row r="29" spans="1:12" x14ac:dyDescent="0.25">
      <c r="A29" s="251"/>
      <c r="B29" s="252" t="str">
        <f t="shared" si="0"/>
        <v>Juvenile 2</v>
      </c>
      <c r="C29" s="253"/>
      <c r="D29" s="253"/>
      <c r="E29" s="262"/>
      <c r="F29" s="263"/>
      <c r="G29">
        <f t="shared" si="2"/>
        <v>0</v>
      </c>
      <c r="H29" t="str">
        <f t="shared" si="3"/>
        <v/>
      </c>
      <c r="I29" t="str">
        <f t="shared" si="4"/>
        <v/>
      </c>
      <c r="J29" t="str">
        <f t="shared" si="5"/>
        <v/>
      </c>
      <c r="K29" t="str">
        <f t="shared" si="1"/>
        <v/>
      </c>
      <c r="L29" t="str">
        <f t="shared" si="6"/>
        <v/>
      </c>
    </row>
    <row r="30" spans="1:12" x14ac:dyDescent="0.25">
      <c r="A30" s="251"/>
      <c r="B30" s="252" t="str">
        <f t="shared" si="0"/>
        <v>Juvenile 2</v>
      </c>
      <c r="C30" s="253"/>
      <c r="D30" s="253"/>
      <c r="E30" s="262"/>
      <c r="F30" s="263"/>
      <c r="G30">
        <f t="shared" si="2"/>
        <v>0</v>
      </c>
      <c r="H30" t="str">
        <f t="shared" si="3"/>
        <v/>
      </c>
      <c r="I30" t="str">
        <f t="shared" si="4"/>
        <v/>
      </c>
      <c r="J30" t="str">
        <f t="shared" si="5"/>
        <v/>
      </c>
      <c r="K30" t="str">
        <f t="shared" si="1"/>
        <v/>
      </c>
      <c r="L30" t="str">
        <f t="shared" si="6"/>
        <v/>
      </c>
    </row>
    <row r="31" spans="1:12" x14ac:dyDescent="0.25">
      <c r="A31" s="251"/>
      <c r="B31" s="252" t="str">
        <f t="shared" si="0"/>
        <v>Juvenile 2</v>
      </c>
      <c r="C31" s="253"/>
      <c r="D31" s="253"/>
      <c r="E31" s="262"/>
      <c r="F31" s="263"/>
      <c r="G31">
        <f t="shared" si="2"/>
        <v>0</v>
      </c>
      <c r="H31" t="str">
        <f t="shared" si="3"/>
        <v/>
      </c>
      <c r="I31" t="str">
        <f t="shared" si="4"/>
        <v/>
      </c>
      <c r="J31" t="str">
        <f t="shared" si="5"/>
        <v/>
      </c>
      <c r="K31" t="str">
        <f t="shared" si="1"/>
        <v/>
      </c>
      <c r="L31" t="str">
        <f t="shared" si="6"/>
        <v/>
      </c>
    </row>
    <row r="32" spans="1:12" x14ac:dyDescent="0.25">
      <c r="A32" s="251"/>
      <c r="B32" s="252" t="str">
        <f t="shared" si="0"/>
        <v>Juvenile 2</v>
      </c>
      <c r="C32" s="253"/>
      <c r="D32" s="253"/>
      <c r="E32" s="262"/>
      <c r="F32" s="263"/>
      <c r="G32">
        <f t="shared" si="2"/>
        <v>0</v>
      </c>
      <c r="H32" t="str">
        <f t="shared" si="3"/>
        <v/>
      </c>
      <c r="I32" t="str">
        <f t="shared" si="4"/>
        <v/>
      </c>
      <c r="J32" t="str">
        <f t="shared" si="5"/>
        <v/>
      </c>
      <c r="K32" t="str">
        <f t="shared" si="1"/>
        <v/>
      </c>
      <c r="L32" t="str">
        <f t="shared" si="6"/>
        <v/>
      </c>
    </row>
    <row r="33" spans="1:12" x14ac:dyDescent="0.25">
      <c r="A33" s="251"/>
      <c r="B33" s="252" t="str">
        <f t="shared" si="0"/>
        <v>Juvenile 2</v>
      </c>
      <c r="C33" s="253"/>
      <c r="D33" s="253"/>
      <c r="E33" s="262"/>
      <c r="F33" s="263"/>
      <c r="G33">
        <f t="shared" si="2"/>
        <v>0</v>
      </c>
      <c r="H33" t="str">
        <f t="shared" si="3"/>
        <v/>
      </c>
      <c r="I33" t="str">
        <f t="shared" si="4"/>
        <v/>
      </c>
      <c r="J33" t="str">
        <f t="shared" si="5"/>
        <v/>
      </c>
      <c r="K33" t="str">
        <f t="shared" si="1"/>
        <v/>
      </c>
      <c r="L33" t="str">
        <f t="shared" si="6"/>
        <v/>
      </c>
    </row>
    <row r="34" spans="1:12" x14ac:dyDescent="0.25">
      <c r="A34" s="251"/>
      <c r="B34" s="252" t="str">
        <f t="shared" si="0"/>
        <v>Juvenile 2</v>
      </c>
      <c r="C34" s="253"/>
      <c r="D34" s="253"/>
      <c r="E34" s="262"/>
      <c r="F34" s="263"/>
      <c r="G34">
        <f t="shared" si="2"/>
        <v>0</v>
      </c>
      <c r="H34" t="str">
        <f t="shared" si="3"/>
        <v/>
      </c>
      <c r="I34" t="str">
        <f t="shared" si="4"/>
        <v/>
      </c>
      <c r="J34" t="str">
        <f t="shared" si="5"/>
        <v/>
      </c>
      <c r="K34" t="str">
        <f t="shared" si="1"/>
        <v/>
      </c>
      <c r="L34" t="str">
        <f t="shared" si="6"/>
        <v/>
      </c>
    </row>
    <row r="35" spans="1:12" x14ac:dyDescent="0.25">
      <c r="A35" s="251"/>
      <c r="B35" s="252" t="str">
        <f t="shared" si="0"/>
        <v>Juvenile 2</v>
      </c>
      <c r="C35" s="253"/>
      <c r="D35" s="253"/>
      <c r="E35" s="262"/>
      <c r="F35" s="263"/>
      <c r="G35">
        <f t="shared" si="2"/>
        <v>0</v>
      </c>
      <c r="H35" t="str">
        <f t="shared" si="3"/>
        <v/>
      </c>
      <c r="I35" t="str">
        <f t="shared" si="4"/>
        <v/>
      </c>
      <c r="J35" t="str">
        <f t="shared" si="5"/>
        <v/>
      </c>
      <c r="K35" t="str">
        <f t="shared" si="1"/>
        <v/>
      </c>
      <c r="L35" t="str">
        <f t="shared" si="6"/>
        <v/>
      </c>
    </row>
    <row r="36" spans="1:12" x14ac:dyDescent="0.25">
      <c r="A36" s="251"/>
      <c r="B36" s="252" t="str">
        <f t="shared" si="0"/>
        <v>Juvenile 2</v>
      </c>
      <c r="C36" s="253"/>
      <c r="D36" s="253"/>
      <c r="E36" s="262"/>
      <c r="F36" s="263"/>
      <c r="G36">
        <f t="shared" si="2"/>
        <v>0</v>
      </c>
      <c r="H36" t="str">
        <f t="shared" si="3"/>
        <v/>
      </c>
      <c r="I36" t="str">
        <f t="shared" si="4"/>
        <v/>
      </c>
      <c r="J36" t="str">
        <f t="shared" si="5"/>
        <v/>
      </c>
      <c r="K36" t="str">
        <f t="shared" si="1"/>
        <v/>
      </c>
      <c r="L36" t="str">
        <f t="shared" si="6"/>
        <v/>
      </c>
    </row>
    <row r="37" spans="1:12" x14ac:dyDescent="0.25">
      <c r="A37" s="251"/>
      <c r="B37" s="252" t="str">
        <f t="shared" si="0"/>
        <v>Juvenile 2</v>
      </c>
      <c r="C37" s="253"/>
      <c r="D37" s="253"/>
      <c r="E37" s="262"/>
      <c r="F37" s="263"/>
      <c r="G37">
        <f t="shared" si="2"/>
        <v>0</v>
      </c>
      <c r="H37" t="str">
        <f t="shared" si="3"/>
        <v/>
      </c>
      <c r="I37" t="str">
        <f t="shared" si="4"/>
        <v/>
      </c>
      <c r="J37" t="str">
        <f t="shared" si="5"/>
        <v/>
      </c>
      <c r="K37" t="str">
        <f t="shared" si="1"/>
        <v/>
      </c>
      <c r="L37" t="str">
        <f t="shared" si="6"/>
        <v/>
      </c>
    </row>
    <row r="38" spans="1:12" x14ac:dyDescent="0.25">
      <c r="A38" s="251"/>
      <c r="B38" s="252" t="str">
        <f t="shared" si="0"/>
        <v>Juvenile 2</v>
      </c>
      <c r="C38" s="253"/>
      <c r="D38" s="253"/>
      <c r="E38" s="262"/>
      <c r="F38" s="263"/>
      <c r="G38">
        <f t="shared" si="2"/>
        <v>0</v>
      </c>
      <c r="H38" t="str">
        <f t="shared" si="3"/>
        <v/>
      </c>
      <c r="I38" t="str">
        <f t="shared" si="4"/>
        <v/>
      </c>
      <c r="J38" t="str">
        <f t="shared" si="5"/>
        <v/>
      </c>
      <c r="K38" t="str">
        <f t="shared" si="1"/>
        <v/>
      </c>
      <c r="L38" t="str">
        <f t="shared" si="6"/>
        <v/>
      </c>
    </row>
    <row r="39" spans="1:12" x14ac:dyDescent="0.25">
      <c r="A39" s="251"/>
      <c r="B39" s="252" t="str">
        <f t="shared" si="0"/>
        <v>Juvenile 2</v>
      </c>
      <c r="C39" s="253"/>
      <c r="D39" s="253"/>
      <c r="E39" s="262"/>
      <c r="F39" s="263"/>
      <c r="G39">
        <f t="shared" si="2"/>
        <v>0</v>
      </c>
      <c r="H39" t="str">
        <f t="shared" si="3"/>
        <v/>
      </c>
      <c r="I39" t="str">
        <f t="shared" si="4"/>
        <v/>
      </c>
      <c r="J39" t="str">
        <f t="shared" si="5"/>
        <v/>
      </c>
      <c r="K39" t="str">
        <f t="shared" si="1"/>
        <v/>
      </c>
      <c r="L39" t="str">
        <f t="shared" si="6"/>
        <v/>
      </c>
    </row>
    <row r="40" spans="1:12" x14ac:dyDescent="0.25">
      <c r="A40" s="251"/>
      <c r="B40" s="252" t="str">
        <f t="shared" si="0"/>
        <v>Juvenile 2</v>
      </c>
      <c r="C40" s="253"/>
      <c r="D40" s="253"/>
      <c r="E40" s="262"/>
      <c r="F40" s="263"/>
      <c r="G40">
        <f t="shared" si="2"/>
        <v>0</v>
      </c>
      <c r="H40" t="str">
        <f t="shared" si="3"/>
        <v/>
      </c>
      <c r="I40" t="str">
        <f t="shared" si="4"/>
        <v/>
      </c>
      <c r="J40" t="str">
        <f t="shared" si="5"/>
        <v/>
      </c>
      <c r="K40" t="str">
        <f t="shared" si="1"/>
        <v/>
      </c>
      <c r="L40" t="str">
        <f t="shared" si="6"/>
        <v/>
      </c>
    </row>
    <row r="41" spans="1:12" x14ac:dyDescent="0.25">
      <c r="A41" s="251"/>
      <c r="B41" s="252" t="str">
        <f t="shared" si="0"/>
        <v>Juvenile 2</v>
      </c>
      <c r="C41" s="253"/>
      <c r="D41" s="253"/>
      <c r="E41" s="262"/>
      <c r="F41" s="263"/>
      <c r="G41">
        <f t="shared" si="2"/>
        <v>0</v>
      </c>
      <c r="H41" t="str">
        <f t="shared" si="3"/>
        <v/>
      </c>
      <c r="I41" t="str">
        <f t="shared" si="4"/>
        <v/>
      </c>
      <c r="J41" t="str">
        <f t="shared" si="5"/>
        <v/>
      </c>
      <c r="K41" t="str">
        <f t="shared" si="1"/>
        <v/>
      </c>
      <c r="L41" t="str">
        <f t="shared" si="6"/>
        <v/>
      </c>
    </row>
    <row r="42" spans="1:12" x14ac:dyDescent="0.25">
      <c r="A42" s="251"/>
      <c r="B42" s="252" t="str">
        <f t="shared" si="0"/>
        <v>Juvenile 2</v>
      </c>
      <c r="C42" s="253"/>
      <c r="D42" s="253"/>
      <c r="E42" s="262"/>
      <c r="F42" s="263"/>
      <c r="G42">
        <f t="shared" si="2"/>
        <v>0</v>
      </c>
      <c r="H42" t="str">
        <f t="shared" si="3"/>
        <v/>
      </c>
      <c r="I42" t="str">
        <f t="shared" si="4"/>
        <v/>
      </c>
      <c r="J42" t="str">
        <f t="shared" si="5"/>
        <v/>
      </c>
      <c r="K42" t="str">
        <f t="shared" si="1"/>
        <v/>
      </c>
      <c r="L42" t="str">
        <f t="shared" si="6"/>
        <v/>
      </c>
    </row>
    <row r="43" spans="1:12" ht="15.75" thickBot="1" x14ac:dyDescent="0.3">
      <c r="A43" s="264"/>
      <c r="B43" s="265" t="str">
        <f t="shared" si="0"/>
        <v>Juvenile 2</v>
      </c>
      <c r="C43" s="266"/>
      <c r="D43" s="266"/>
      <c r="E43" s="267"/>
      <c r="F43" s="268"/>
      <c r="G43">
        <f t="shared" si="2"/>
        <v>0</v>
      </c>
      <c r="H43" t="str">
        <f t="shared" si="3"/>
        <v/>
      </c>
      <c r="I43" t="str">
        <f t="shared" si="4"/>
        <v/>
      </c>
      <c r="J43" t="str">
        <f t="shared" si="5"/>
        <v/>
      </c>
      <c r="K43" t="str">
        <f t="shared" si="1"/>
        <v/>
      </c>
      <c r="L43" t="str">
        <f t="shared" si="6"/>
        <v/>
      </c>
    </row>
  </sheetData>
  <sheetProtection algorithmName="SHA-512" hashValue="619B4MqVz2uJoCKZSsTmzUos2XQENtW6lVRT62XmX2HmcQSb7BhMAdx2yj7qdTGo2AEIKPXgjC5H9ETtWTCRtw==" saltValue="JfeEzwJoOLQQb/ADsGQ5lg==" spinCount="100000" sheet="1" objects="1" scenarios="1" selectLockedCells="1"/>
  <mergeCells count="4">
    <mergeCell ref="A1:D1"/>
    <mergeCell ref="E1:F1"/>
    <mergeCell ref="A2:D2"/>
    <mergeCell ref="A3:F3"/>
  </mergeCells>
  <dataValidations count="2">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43" xr:uid="{00000000-0002-0000-0500-000000000000}">
      <formula1>$E$2</formula1>
      <formula2>$F$2</formula2>
    </dataValidation>
    <dataValidation type="custom" allowBlank="1" showInputMessage="1" showErrorMessage="1" error="Ecrire en Majuscule" prompt="Ecrire en Majuscule" sqref="C43" xr:uid="{00000000-0002-0000-0500-000001000000}">
      <formula1>EXACT(C43,UPPER(C43))</formula1>
      <formula2>0</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T42"/>
  <sheetViews>
    <sheetView workbookViewId="0">
      <selection activeCell="F7" sqref="F7"/>
    </sheetView>
  </sheetViews>
  <sheetFormatPr baseColWidth="10" defaultColWidth="9.140625" defaultRowHeight="15" x14ac:dyDescent="0.25"/>
  <cols>
    <col min="1" max="1" width="4.42578125" customWidth="1"/>
    <col min="2" max="2" width="10.85546875" customWidth="1"/>
    <col min="3" max="3" width="32" customWidth="1"/>
    <col min="4" max="4" width="31.140625" customWidth="1"/>
    <col min="5" max="5" width="17.140625" customWidth="1"/>
    <col min="6" max="6" width="20.42578125" customWidth="1"/>
    <col min="7" max="11" width="10.85546875" hidden="1" customWidth="1"/>
    <col min="12" max="12" width="17.42578125" hidden="1" customWidth="1"/>
    <col min="13" max="20" width="10.85546875" hidden="1" customWidth="1"/>
    <col min="21" max="1025" width="10.85546875" customWidth="1"/>
  </cols>
  <sheetData>
    <row r="1" spans="1:12" ht="23.25" x14ac:dyDescent="0.35">
      <c r="A1" s="472" t="s">
        <v>201</v>
      </c>
      <c r="B1" s="472"/>
      <c r="C1" s="472"/>
      <c r="D1" s="472"/>
      <c r="E1" s="473" t="s">
        <v>202</v>
      </c>
      <c r="F1" s="473"/>
    </row>
    <row r="2" spans="1:12" ht="23.25" x14ac:dyDescent="0.35">
      <c r="A2" s="474" t="s">
        <v>208</v>
      </c>
      <c r="B2" s="474"/>
      <c r="C2" s="474"/>
      <c r="D2" s="474"/>
      <c r="E2" s="62">
        <f>FEUIL1!I5</f>
        <v>41275</v>
      </c>
      <c r="F2" s="63">
        <f>FEUIL1!J5</f>
        <v>42004</v>
      </c>
    </row>
    <row r="3" spans="1:12" ht="21.75" thickTop="1" thickBot="1" x14ac:dyDescent="0.35">
      <c r="A3" s="475" t="s">
        <v>204</v>
      </c>
      <c r="B3" s="475"/>
      <c r="C3" s="475"/>
      <c r="D3" s="475"/>
      <c r="E3" s="475"/>
      <c r="F3" s="475"/>
    </row>
    <row r="4" spans="1:12" ht="48" thickBot="1" x14ac:dyDescent="0.3">
      <c r="A4" s="65">
        <f>SUM(G5:G42)</f>
        <v>0</v>
      </c>
      <c r="B4" s="64" t="s">
        <v>205</v>
      </c>
      <c r="C4" s="244" t="s">
        <v>313</v>
      </c>
      <c r="D4" s="244" t="s">
        <v>314</v>
      </c>
      <c r="E4" s="244" t="s">
        <v>315</v>
      </c>
      <c r="F4" s="65" t="s">
        <v>206</v>
      </c>
    </row>
    <row r="5" spans="1:12" ht="15.75" x14ac:dyDescent="0.25">
      <c r="A5" s="245"/>
      <c r="B5" s="246" t="str">
        <f t="shared" ref="B5:B42" si="0">PROPER($A$2)</f>
        <v>Junior 1</v>
      </c>
      <c r="C5" s="248"/>
      <c r="D5" s="248"/>
      <c r="E5" s="249"/>
      <c r="F5" s="250"/>
      <c r="G5">
        <f>IF(AND(C5&lt;&gt;"",D5&lt;&gt;"",E5&gt;0)=TRUE,1,0)</f>
        <v>0</v>
      </c>
      <c r="H5" t="str">
        <f>IF(C5&lt;&gt;"",TEXT(E5,"aaaa"),"")</f>
        <v/>
      </c>
      <c r="I5" t="str">
        <f>IF(C5&lt;&gt;"",TEXT(E5,"mm"),"")</f>
        <v/>
      </c>
      <c r="J5" t="str">
        <f>IF(C5&lt;&gt;"",TEXT(E5,"jj"),"")</f>
        <v/>
      </c>
      <c r="K5" t="str">
        <f t="shared" ref="K5:K42" si="1">IF($C5&lt;&gt;"",LEFT($C5,3)&amp;"-"&amp;LEFT($D5,2),"")</f>
        <v/>
      </c>
      <c r="L5" t="str">
        <f>IF(AND(G5&gt;0,H5&gt;0,I5&gt;0,J5&lt;&gt;""),CONCATENATE(H5,I5,J5,"-",K5),"")</f>
        <v/>
      </c>
    </row>
    <row r="6" spans="1:12" ht="15.75" x14ac:dyDescent="0.25">
      <c r="A6" s="251"/>
      <c r="B6" s="252" t="str">
        <f t="shared" si="0"/>
        <v>Junior 1</v>
      </c>
      <c r="C6" s="253"/>
      <c r="D6" s="253"/>
      <c r="E6" s="254"/>
      <c r="F6" s="255"/>
      <c r="G6">
        <f t="shared" ref="G6:G42" si="2">IF(AND(C6&lt;&gt;"",D6&lt;&gt;"",E6&gt;0)=TRUE,1,0)</f>
        <v>0</v>
      </c>
      <c r="H6" t="str">
        <f t="shared" ref="H6:H42" si="3">IF(C6&lt;&gt;"",TEXT(E6,"aaaa"),"")</f>
        <v/>
      </c>
      <c r="I6" t="str">
        <f t="shared" ref="I6:I42" si="4">IF(C6&lt;&gt;"",TEXT(E6,"mm"),"")</f>
        <v/>
      </c>
      <c r="J6" t="str">
        <f t="shared" ref="J6:J42" si="5">IF(C6&lt;&gt;"",TEXT(E6,"jj"),"")</f>
        <v/>
      </c>
      <c r="K6" t="str">
        <f t="shared" si="1"/>
        <v/>
      </c>
      <c r="L6" t="str">
        <f t="shared" ref="L6:L42" si="6">IF(AND(G6&gt;0,H6&gt;0,I6&gt;0,J6&lt;&gt;""),CONCATENATE(H6,I6,J6,"-",K6),"")</f>
        <v/>
      </c>
    </row>
    <row r="7" spans="1:12" ht="15.75" x14ac:dyDescent="0.25">
      <c r="A7" s="251"/>
      <c r="B7" s="252" t="str">
        <f t="shared" si="0"/>
        <v>Junior 1</v>
      </c>
      <c r="C7" s="253"/>
      <c r="D7" s="253"/>
      <c r="E7" s="254"/>
      <c r="F7" s="255"/>
      <c r="G7">
        <f t="shared" si="2"/>
        <v>0</v>
      </c>
      <c r="H7" t="str">
        <f t="shared" si="3"/>
        <v/>
      </c>
      <c r="I7" t="str">
        <f t="shared" si="4"/>
        <v/>
      </c>
      <c r="J7" t="str">
        <f t="shared" si="5"/>
        <v/>
      </c>
      <c r="K7" t="str">
        <f t="shared" si="1"/>
        <v/>
      </c>
      <c r="L7" t="str">
        <f t="shared" si="6"/>
        <v/>
      </c>
    </row>
    <row r="8" spans="1:12" ht="15.75" x14ac:dyDescent="0.25">
      <c r="A8" s="251"/>
      <c r="B8" s="252" t="str">
        <f t="shared" si="0"/>
        <v>Junior 1</v>
      </c>
      <c r="C8" s="253"/>
      <c r="D8" s="253"/>
      <c r="E8" s="254"/>
      <c r="F8" s="255"/>
      <c r="G8">
        <f t="shared" si="2"/>
        <v>0</v>
      </c>
      <c r="H8" t="str">
        <f t="shared" si="3"/>
        <v/>
      </c>
      <c r="I8" t="str">
        <f t="shared" si="4"/>
        <v/>
      </c>
      <c r="J8" t="str">
        <f t="shared" si="5"/>
        <v/>
      </c>
      <c r="K8" t="str">
        <f t="shared" si="1"/>
        <v/>
      </c>
      <c r="L8" t="str">
        <f t="shared" si="6"/>
        <v/>
      </c>
    </row>
    <row r="9" spans="1:12" ht="15.75" x14ac:dyDescent="0.25">
      <c r="A9" s="251"/>
      <c r="B9" s="252" t="str">
        <f t="shared" si="0"/>
        <v>Junior 1</v>
      </c>
      <c r="C9" s="253"/>
      <c r="D9" s="253"/>
      <c r="E9" s="254"/>
      <c r="F9" s="255"/>
      <c r="G9">
        <f t="shared" si="2"/>
        <v>0</v>
      </c>
      <c r="H9" t="str">
        <f t="shared" si="3"/>
        <v/>
      </c>
      <c r="I9" t="str">
        <f t="shared" si="4"/>
        <v/>
      </c>
      <c r="J9" t="str">
        <f t="shared" si="5"/>
        <v/>
      </c>
      <c r="K9" t="str">
        <f t="shared" si="1"/>
        <v/>
      </c>
      <c r="L9" t="str">
        <f t="shared" si="6"/>
        <v/>
      </c>
    </row>
    <row r="10" spans="1:12" ht="15.75" x14ac:dyDescent="0.25">
      <c r="A10" s="251"/>
      <c r="B10" s="252" t="str">
        <f t="shared" si="0"/>
        <v>Junior 1</v>
      </c>
      <c r="C10" s="253"/>
      <c r="D10" s="253"/>
      <c r="E10" s="254"/>
      <c r="F10" s="255"/>
      <c r="G10">
        <f t="shared" si="2"/>
        <v>0</v>
      </c>
      <c r="H10" t="str">
        <f t="shared" si="3"/>
        <v/>
      </c>
      <c r="I10" t="str">
        <f t="shared" si="4"/>
        <v/>
      </c>
      <c r="J10" t="str">
        <f t="shared" si="5"/>
        <v/>
      </c>
      <c r="K10" t="str">
        <f t="shared" si="1"/>
        <v/>
      </c>
      <c r="L10" t="str">
        <f t="shared" si="6"/>
        <v/>
      </c>
    </row>
    <row r="11" spans="1:12" ht="15.75" x14ac:dyDescent="0.25">
      <c r="A11" s="251"/>
      <c r="B11" s="252" t="str">
        <f t="shared" si="0"/>
        <v>Junior 1</v>
      </c>
      <c r="C11" s="253"/>
      <c r="D11" s="253"/>
      <c r="E11" s="254"/>
      <c r="F11" s="255"/>
      <c r="G11">
        <f t="shared" si="2"/>
        <v>0</v>
      </c>
      <c r="H11" t="str">
        <f t="shared" si="3"/>
        <v/>
      </c>
      <c r="I11" t="str">
        <f t="shared" si="4"/>
        <v/>
      </c>
      <c r="J11" t="str">
        <f t="shared" si="5"/>
        <v/>
      </c>
      <c r="K11" t="str">
        <f t="shared" si="1"/>
        <v/>
      </c>
      <c r="L11" t="str">
        <f t="shared" si="6"/>
        <v/>
      </c>
    </row>
    <row r="12" spans="1:12" x14ac:dyDescent="0.25">
      <c r="A12" s="251"/>
      <c r="B12" s="252" t="str">
        <f t="shared" si="0"/>
        <v>Junior 1</v>
      </c>
      <c r="C12" s="253"/>
      <c r="D12" s="253"/>
      <c r="E12" s="260"/>
      <c r="F12" s="261"/>
      <c r="G12">
        <f t="shared" si="2"/>
        <v>0</v>
      </c>
      <c r="H12" t="str">
        <f t="shared" si="3"/>
        <v/>
      </c>
      <c r="I12" t="str">
        <f t="shared" si="4"/>
        <v/>
      </c>
      <c r="J12" t="str">
        <f t="shared" si="5"/>
        <v/>
      </c>
      <c r="K12" t="str">
        <f t="shared" si="1"/>
        <v/>
      </c>
      <c r="L12" t="str">
        <f t="shared" si="6"/>
        <v/>
      </c>
    </row>
    <row r="13" spans="1:12" ht="15.75" x14ac:dyDescent="0.25">
      <c r="A13" s="251"/>
      <c r="B13" s="252" t="str">
        <f t="shared" si="0"/>
        <v>Junior 1</v>
      </c>
      <c r="C13" s="253"/>
      <c r="D13" s="253"/>
      <c r="E13" s="269"/>
      <c r="F13" s="270"/>
      <c r="G13">
        <f t="shared" si="2"/>
        <v>0</v>
      </c>
      <c r="H13" t="str">
        <f t="shared" si="3"/>
        <v/>
      </c>
      <c r="I13" t="str">
        <f t="shared" si="4"/>
        <v/>
      </c>
      <c r="J13" t="str">
        <f t="shared" si="5"/>
        <v/>
      </c>
      <c r="K13" t="str">
        <f t="shared" si="1"/>
        <v/>
      </c>
      <c r="L13" t="str">
        <f t="shared" si="6"/>
        <v/>
      </c>
    </row>
    <row r="14" spans="1:12" x14ac:dyDescent="0.25">
      <c r="A14" s="251"/>
      <c r="B14" s="252" t="str">
        <f t="shared" si="0"/>
        <v>Junior 1</v>
      </c>
      <c r="C14" s="253"/>
      <c r="D14" s="253"/>
      <c r="E14" s="271"/>
      <c r="F14" s="272"/>
      <c r="G14">
        <f t="shared" si="2"/>
        <v>0</v>
      </c>
      <c r="H14" t="str">
        <f t="shared" si="3"/>
        <v/>
      </c>
      <c r="I14" t="str">
        <f t="shared" si="4"/>
        <v/>
      </c>
      <c r="J14" t="str">
        <f t="shared" si="5"/>
        <v/>
      </c>
      <c r="K14" t="str">
        <f t="shared" si="1"/>
        <v/>
      </c>
      <c r="L14" t="str">
        <f t="shared" si="6"/>
        <v/>
      </c>
    </row>
    <row r="15" spans="1:12" x14ac:dyDescent="0.25">
      <c r="A15" s="251"/>
      <c r="B15" s="252" t="str">
        <f t="shared" si="0"/>
        <v>Junior 1</v>
      </c>
      <c r="C15" s="253"/>
      <c r="D15" s="253"/>
      <c r="E15" s="273"/>
      <c r="F15" s="274"/>
      <c r="G15">
        <f t="shared" si="2"/>
        <v>0</v>
      </c>
      <c r="H15" t="str">
        <f t="shared" si="3"/>
        <v/>
      </c>
      <c r="I15" t="str">
        <f t="shared" si="4"/>
        <v/>
      </c>
      <c r="J15" t="str">
        <f t="shared" si="5"/>
        <v/>
      </c>
      <c r="K15" t="str">
        <f t="shared" si="1"/>
        <v/>
      </c>
      <c r="L15" t="str">
        <f t="shared" si="6"/>
        <v/>
      </c>
    </row>
    <row r="16" spans="1:12" ht="15.75" x14ac:dyDescent="0.25">
      <c r="A16" s="251"/>
      <c r="B16" s="252" t="str">
        <f t="shared" si="0"/>
        <v>Junior 1</v>
      </c>
      <c r="C16" s="253"/>
      <c r="D16" s="253"/>
      <c r="E16" s="254"/>
      <c r="F16" s="255"/>
      <c r="G16">
        <f t="shared" si="2"/>
        <v>0</v>
      </c>
      <c r="H16" t="str">
        <f t="shared" si="3"/>
        <v/>
      </c>
      <c r="I16" t="str">
        <f t="shared" si="4"/>
        <v/>
      </c>
      <c r="J16" t="str">
        <f t="shared" si="5"/>
        <v/>
      </c>
      <c r="K16" t="str">
        <f t="shared" si="1"/>
        <v/>
      </c>
      <c r="L16" t="str">
        <f t="shared" si="6"/>
        <v/>
      </c>
    </row>
    <row r="17" spans="1:12" ht="15.75" x14ac:dyDescent="0.25">
      <c r="A17" s="251"/>
      <c r="B17" s="252" t="str">
        <f t="shared" si="0"/>
        <v>Junior 1</v>
      </c>
      <c r="C17" s="253"/>
      <c r="D17" s="253"/>
      <c r="E17" s="254"/>
      <c r="F17" s="255"/>
      <c r="G17">
        <f t="shared" si="2"/>
        <v>0</v>
      </c>
      <c r="H17" t="str">
        <f t="shared" si="3"/>
        <v/>
      </c>
      <c r="I17" t="str">
        <f t="shared" si="4"/>
        <v/>
      </c>
      <c r="J17" t="str">
        <f t="shared" si="5"/>
        <v/>
      </c>
      <c r="K17" t="str">
        <f t="shared" si="1"/>
        <v/>
      </c>
      <c r="L17" t="str">
        <f t="shared" si="6"/>
        <v/>
      </c>
    </row>
    <row r="18" spans="1:12" ht="15.75" x14ac:dyDescent="0.25">
      <c r="A18" s="251"/>
      <c r="B18" s="252" t="str">
        <f t="shared" si="0"/>
        <v>Junior 1</v>
      </c>
      <c r="C18" s="253"/>
      <c r="D18" s="253"/>
      <c r="E18" s="254"/>
      <c r="F18" s="255"/>
      <c r="G18">
        <f t="shared" si="2"/>
        <v>0</v>
      </c>
      <c r="H18" t="str">
        <f t="shared" si="3"/>
        <v/>
      </c>
      <c r="I18" t="str">
        <f t="shared" si="4"/>
        <v/>
      </c>
      <c r="J18" t="str">
        <f t="shared" si="5"/>
        <v/>
      </c>
      <c r="K18" t="str">
        <f t="shared" si="1"/>
        <v/>
      </c>
      <c r="L18" t="str">
        <f t="shared" si="6"/>
        <v/>
      </c>
    </row>
    <row r="19" spans="1:12" x14ac:dyDescent="0.25">
      <c r="A19" s="251"/>
      <c r="B19" s="252" t="str">
        <f t="shared" si="0"/>
        <v>Junior 1</v>
      </c>
      <c r="C19" s="253"/>
      <c r="D19" s="253"/>
      <c r="E19" s="262"/>
      <c r="F19" s="263"/>
      <c r="G19">
        <f t="shared" si="2"/>
        <v>0</v>
      </c>
      <c r="H19" t="str">
        <f t="shared" si="3"/>
        <v/>
      </c>
      <c r="I19" t="str">
        <f t="shared" si="4"/>
        <v/>
      </c>
      <c r="J19" t="str">
        <f t="shared" si="5"/>
        <v/>
      </c>
      <c r="K19" t="str">
        <f t="shared" si="1"/>
        <v/>
      </c>
      <c r="L19" t="str">
        <f t="shared" si="6"/>
        <v/>
      </c>
    </row>
    <row r="20" spans="1:12" x14ac:dyDescent="0.25">
      <c r="A20" s="251"/>
      <c r="B20" s="252" t="str">
        <f t="shared" si="0"/>
        <v>Junior 1</v>
      </c>
      <c r="C20" s="253"/>
      <c r="D20" s="253"/>
      <c r="E20" s="262"/>
      <c r="F20" s="263"/>
      <c r="G20">
        <f t="shared" si="2"/>
        <v>0</v>
      </c>
      <c r="H20" t="str">
        <f t="shared" si="3"/>
        <v/>
      </c>
      <c r="I20" t="str">
        <f t="shared" si="4"/>
        <v/>
      </c>
      <c r="J20" t="str">
        <f t="shared" si="5"/>
        <v/>
      </c>
      <c r="K20" t="str">
        <f t="shared" si="1"/>
        <v/>
      </c>
      <c r="L20" t="str">
        <f t="shared" si="6"/>
        <v/>
      </c>
    </row>
    <row r="21" spans="1:12" x14ac:dyDescent="0.25">
      <c r="A21" s="251"/>
      <c r="B21" s="252" t="str">
        <f t="shared" si="0"/>
        <v>Junior 1</v>
      </c>
      <c r="C21" s="253"/>
      <c r="D21" s="253"/>
      <c r="E21" s="262"/>
      <c r="F21" s="263"/>
      <c r="G21">
        <f t="shared" si="2"/>
        <v>0</v>
      </c>
      <c r="H21" t="str">
        <f t="shared" si="3"/>
        <v/>
      </c>
      <c r="I21" t="str">
        <f t="shared" si="4"/>
        <v/>
      </c>
      <c r="J21" t="str">
        <f t="shared" si="5"/>
        <v/>
      </c>
      <c r="K21" t="str">
        <f t="shared" si="1"/>
        <v/>
      </c>
      <c r="L21" t="str">
        <f t="shared" si="6"/>
        <v/>
      </c>
    </row>
    <row r="22" spans="1:12" x14ac:dyDescent="0.25">
      <c r="A22" s="251"/>
      <c r="B22" s="252" t="str">
        <f t="shared" si="0"/>
        <v>Junior 1</v>
      </c>
      <c r="C22" s="253"/>
      <c r="D22" s="253"/>
      <c r="E22" s="262"/>
      <c r="F22" s="263"/>
      <c r="G22">
        <f t="shared" si="2"/>
        <v>0</v>
      </c>
      <c r="H22" t="str">
        <f t="shared" si="3"/>
        <v/>
      </c>
      <c r="I22" t="str">
        <f t="shared" si="4"/>
        <v/>
      </c>
      <c r="J22" t="str">
        <f t="shared" si="5"/>
        <v/>
      </c>
      <c r="K22" t="str">
        <f t="shared" si="1"/>
        <v/>
      </c>
      <c r="L22" t="str">
        <f t="shared" si="6"/>
        <v/>
      </c>
    </row>
    <row r="23" spans="1:12" x14ac:dyDescent="0.25">
      <c r="A23" s="251"/>
      <c r="B23" s="252" t="str">
        <f t="shared" si="0"/>
        <v>Junior 1</v>
      </c>
      <c r="C23" s="253"/>
      <c r="D23" s="253"/>
      <c r="E23" s="262"/>
      <c r="F23" s="263"/>
      <c r="G23">
        <f t="shared" si="2"/>
        <v>0</v>
      </c>
      <c r="H23" t="str">
        <f t="shared" si="3"/>
        <v/>
      </c>
      <c r="I23" t="str">
        <f t="shared" si="4"/>
        <v/>
      </c>
      <c r="J23" t="str">
        <f t="shared" si="5"/>
        <v/>
      </c>
      <c r="K23" t="str">
        <f t="shared" si="1"/>
        <v/>
      </c>
      <c r="L23" t="str">
        <f t="shared" si="6"/>
        <v/>
      </c>
    </row>
    <row r="24" spans="1:12" x14ac:dyDescent="0.25">
      <c r="A24" s="251"/>
      <c r="B24" s="252" t="str">
        <f t="shared" si="0"/>
        <v>Junior 1</v>
      </c>
      <c r="C24" s="253"/>
      <c r="D24" s="253"/>
      <c r="E24" s="262"/>
      <c r="F24" s="263"/>
      <c r="G24">
        <f t="shared" si="2"/>
        <v>0</v>
      </c>
      <c r="H24" t="str">
        <f t="shared" si="3"/>
        <v/>
      </c>
      <c r="I24" t="str">
        <f t="shared" si="4"/>
        <v/>
      </c>
      <c r="J24" t="str">
        <f t="shared" si="5"/>
        <v/>
      </c>
      <c r="K24" t="str">
        <f t="shared" si="1"/>
        <v/>
      </c>
      <c r="L24" t="str">
        <f t="shared" si="6"/>
        <v/>
      </c>
    </row>
    <row r="25" spans="1:12" x14ac:dyDescent="0.25">
      <c r="A25" s="251"/>
      <c r="B25" s="252" t="str">
        <f t="shared" si="0"/>
        <v>Junior 1</v>
      </c>
      <c r="C25" s="253"/>
      <c r="D25" s="253"/>
      <c r="E25" s="262"/>
      <c r="F25" s="263"/>
      <c r="G25">
        <f t="shared" si="2"/>
        <v>0</v>
      </c>
      <c r="H25" t="str">
        <f t="shared" si="3"/>
        <v/>
      </c>
      <c r="I25" t="str">
        <f t="shared" si="4"/>
        <v/>
      </c>
      <c r="J25" t="str">
        <f t="shared" si="5"/>
        <v/>
      </c>
      <c r="K25" t="str">
        <f t="shared" si="1"/>
        <v/>
      </c>
      <c r="L25" t="str">
        <f t="shared" si="6"/>
        <v/>
      </c>
    </row>
    <row r="26" spans="1:12" x14ac:dyDescent="0.25">
      <c r="A26" s="251"/>
      <c r="B26" s="252" t="str">
        <f t="shared" si="0"/>
        <v>Junior 1</v>
      </c>
      <c r="C26" s="253"/>
      <c r="D26" s="253"/>
      <c r="E26" s="262"/>
      <c r="F26" s="263"/>
      <c r="G26">
        <f t="shared" si="2"/>
        <v>0</v>
      </c>
      <c r="H26" t="str">
        <f t="shared" si="3"/>
        <v/>
      </c>
      <c r="I26" t="str">
        <f t="shared" si="4"/>
        <v/>
      </c>
      <c r="J26" t="str">
        <f t="shared" si="5"/>
        <v/>
      </c>
      <c r="K26" t="str">
        <f t="shared" si="1"/>
        <v/>
      </c>
      <c r="L26" t="str">
        <f t="shared" si="6"/>
        <v/>
      </c>
    </row>
    <row r="27" spans="1:12" x14ac:dyDescent="0.25">
      <c r="A27" s="251"/>
      <c r="B27" s="252" t="str">
        <f t="shared" si="0"/>
        <v>Junior 1</v>
      </c>
      <c r="C27" s="253"/>
      <c r="D27" s="253"/>
      <c r="E27" s="262"/>
      <c r="F27" s="263"/>
      <c r="G27">
        <f t="shared" si="2"/>
        <v>0</v>
      </c>
      <c r="H27" t="str">
        <f t="shared" si="3"/>
        <v/>
      </c>
      <c r="I27" t="str">
        <f t="shared" si="4"/>
        <v/>
      </c>
      <c r="J27" t="str">
        <f t="shared" si="5"/>
        <v/>
      </c>
      <c r="K27" t="str">
        <f t="shared" si="1"/>
        <v/>
      </c>
      <c r="L27" t="str">
        <f t="shared" si="6"/>
        <v/>
      </c>
    </row>
    <row r="28" spans="1:12" x14ac:dyDescent="0.25">
      <c r="A28" s="251"/>
      <c r="B28" s="252" t="str">
        <f t="shared" si="0"/>
        <v>Junior 1</v>
      </c>
      <c r="C28" s="253"/>
      <c r="D28" s="253"/>
      <c r="E28" s="262"/>
      <c r="F28" s="263"/>
      <c r="G28">
        <f t="shared" si="2"/>
        <v>0</v>
      </c>
      <c r="H28" t="str">
        <f t="shared" si="3"/>
        <v/>
      </c>
      <c r="I28" t="str">
        <f t="shared" si="4"/>
        <v/>
      </c>
      <c r="J28" t="str">
        <f t="shared" si="5"/>
        <v/>
      </c>
      <c r="K28" t="str">
        <f t="shared" si="1"/>
        <v/>
      </c>
      <c r="L28" t="str">
        <f t="shared" si="6"/>
        <v/>
      </c>
    </row>
    <row r="29" spans="1:12" x14ac:dyDescent="0.25">
      <c r="A29" s="251"/>
      <c r="B29" s="252" t="str">
        <f t="shared" si="0"/>
        <v>Junior 1</v>
      </c>
      <c r="C29" s="253"/>
      <c r="D29" s="253"/>
      <c r="E29" s="262"/>
      <c r="F29" s="263"/>
      <c r="G29">
        <f t="shared" si="2"/>
        <v>0</v>
      </c>
      <c r="H29" t="str">
        <f t="shared" si="3"/>
        <v/>
      </c>
      <c r="I29" t="str">
        <f t="shared" si="4"/>
        <v/>
      </c>
      <c r="J29" t="str">
        <f t="shared" si="5"/>
        <v/>
      </c>
      <c r="K29" t="str">
        <f t="shared" si="1"/>
        <v/>
      </c>
      <c r="L29" t="str">
        <f t="shared" si="6"/>
        <v/>
      </c>
    </row>
    <row r="30" spans="1:12" x14ac:dyDescent="0.25">
      <c r="A30" s="251"/>
      <c r="B30" s="252" t="str">
        <f t="shared" si="0"/>
        <v>Junior 1</v>
      </c>
      <c r="C30" s="253"/>
      <c r="D30" s="253"/>
      <c r="E30" s="262"/>
      <c r="F30" s="263"/>
      <c r="G30">
        <f t="shared" si="2"/>
        <v>0</v>
      </c>
      <c r="H30" t="str">
        <f t="shared" si="3"/>
        <v/>
      </c>
      <c r="I30" t="str">
        <f t="shared" si="4"/>
        <v/>
      </c>
      <c r="J30" t="str">
        <f t="shared" si="5"/>
        <v/>
      </c>
      <c r="K30" t="str">
        <f t="shared" si="1"/>
        <v/>
      </c>
      <c r="L30" t="str">
        <f t="shared" si="6"/>
        <v/>
      </c>
    </row>
    <row r="31" spans="1:12" x14ac:dyDescent="0.25">
      <c r="A31" s="251"/>
      <c r="B31" s="252" t="str">
        <f t="shared" si="0"/>
        <v>Junior 1</v>
      </c>
      <c r="C31" s="253"/>
      <c r="D31" s="253"/>
      <c r="E31" s="262"/>
      <c r="F31" s="263"/>
      <c r="G31">
        <f t="shared" si="2"/>
        <v>0</v>
      </c>
      <c r="H31" t="str">
        <f t="shared" si="3"/>
        <v/>
      </c>
      <c r="I31" t="str">
        <f t="shared" si="4"/>
        <v/>
      </c>
      <c r="J31" t="str">
        <f t="shared" si="5"/>
        <v/>
      </c>
      <c r="K31" t="str">
        <f t="shared" si="1"/>
        <v/>
      </c>
      <c r="L31" t="str">
        <f t="shared" si="6"/>
        <v/>
      </c>
    </row>
    <row r="32" spans="1:12" x14ac:dyDescent="0.25">
      <c r="A32" s="251"/>
      <c r="B32" s="252" t="str">
        <f t="shared" si="0"/>
        <v>Junior 1</v>
      </c>
      <c r="C32" s="253"/>
      <c r="D32" s="253"/>
      <c r="E32" s="262"/>
      <c r="F32" s="263"/>
      <c r="G32">
        <f t="shared" si="2"/>
        <v>0</v>
      </c>
      <c r="H32" t="str">
        <f t="shared" si="3"/>
        <v/>
      </c>
      <c r="I32" t="str">
        <f t="shared" si="4"/>
        <v/>
      </c>
      <c r="J32" t="str">
        <f t="shared" si="5"/>
        <v/>
      </c>
      <c r="K32" t="str">
        <f t="shared" si="1"/>
        <v/>
      </c>
      <c r="L32" t="str">
        <f t="shared" si="6"/>
        <v/>
      </c>
    </row>
    <row r="33" spans="1:12" x14ac:dyDescent="0.25">
      <c r="A33" s="251"/>
      <c r="B33" s="252" t="str">
        <f t="shared" si="0"/>
        <v>Junior 1</v>
      </c>
      <c r="C33" s="253"/>
      <c r="D33" s="253"/>
      <c r="E33" s="262"/>
      <c r="F33" s="263"/>
      <c r="G33">
        <f t="shared" si="2"/>
        <v>0</v>
      </c>
      <c r="H33" t="str">
        <f t="shared" si="3"/>
        <v/>
      </c>
      <c r="I33" t="str">
        <f t="shared" si="4"/>
        <v/>
      </c>
      <c r="J33" t="str">
        <f t="shared" si="5"/>
        <v/>
      </c>
      <c r="K33" t="str">
        <f t="shared" si="1"/>
        <v/>
      </c>
      <c r="L33" t="str">
        <f t="shared" si="6"/>
        <v/>
      </c>
    </row>
    <row r="34" spans="1:12" x14ac:dyDescent="0.25">
      <c r="A34" s="251"/>
      <c r="B34" s="252" t="str">
        <f t="shared" si="0"/>
        <v>Junior 1</v>
      </c>
      <c r="C34" s="253"/>
      <c r="D34" s="253"/>
      <c r="E34" s="262"/>
      <c r="F34" s="263"/>
      <c r="G34">
        <f t="shared" si="2"/>
        <v>0</v>
      </c>
      <c r="H34" t="str">
        <f t="shared" si="3"/>
        <v/>
      </c>
      <c r="I34" t="str">
        <f t="shared" si="4"/>
        <v/>
      </c>
      <c r="J34" t="str">
        <f t="shared" si="5"/>
        <v/>
      </c>
      <c r="K34" t="str">
        <f t="shared" si="1"/>
        <v/>
      </c>
      <c r="L34" t="str">
        <f t="shared" si="6"/>
        <v/>
      </c>
    </row>
    <row r="35" spans="1:12" x14ac:dyDescent="0.25">
      <c r="A35" s="251"/>
      <c r="B35" s="252" t="str">
        <f t="shared" si="0"/>
        <v>Junior 1</v>
      </c>
      <c r="C35" s="253"/>
      <c r="D35" s="253"/>
      <c r="E35" s="262"/>
      <c r="F35" s="263"/>
      <c r="G35">
        <f t="shared" si="2"/>
        <v>0</v>
      </c>
      <c r="H35" t="str">
        <f t="shared" si="3"/>
        <v/>
      </c>
      <c r="I35" t="str">
        <f t="shared" si="4"/>
        <v/>
      </c>
      <c r="J35" t="str">
        <f t="shared" si="5"/>
        <v/>
      </c>
      <c r="K35" t="str">
        <f t="shared" si="1"/>
        <v/>
      </c>
      <c r="L35" t="str">
        <f t="shared" si="6"/>
        <v/>
      </c>
    </row>
    <row r="36" spans="1:12" x14ac:dyDescent="0.25">
      <c r="A36" s="251"/>
      <c r="B36" s="252" t="str">
        <f t="shared" si="0"/>
        <v>Junior 1</v>
      </c>
      <c r="C36" s="253"/>
      <c r="D36" s="253"/>
      <c r="E36" s="262"/>
      <c r="F36" s="263"/>
      <c r="G36">
        <f t="shared" si="2"/>
        <v>0</v>
      </c>
      <c r="H36" t="str">
        <f t="shared" si="3"/>
        <v/>
      </c>
      <c r="I36" t="str">
        <f t="shared" si="4"/>
        <v/>
      </c>
      <c r="J36" t="str">
        <f t="shared" si="5"/>
        <v/>
      </c>
      <c r="K36" t="str">
        <f t="shared" si="1"/>
        <v/>
      </c>
      <c r="L36" t="str">
        <f t="shared" si="6"/>
        <v/>
      </c>
    </row>
    <row r="37" spans="1:12" x14ac:dyDescent="0.25">
      <c r="A37" s="251"/>
      <c r="B37" s="252" t="str">
        <f t="shared" si="0"/>
        <v>Junior 1</v>
      </c>
      <c r="C37" s="253"/>
      <c r="D37" s="253"/>
      <c r="E37" s="262"/>
      <c r="F37" s="263"/>
      <c r="G37">
        <f t="shared" si="2"/>
        <v>0</v>
      </c>
      <c r="H37" t="str">
        <f t="shared" si="3"/>
        <v/>
      </c>
      <c r="I37" t="str">
        <f t="shared" si="4"/>
        <v/>
      </c>
      <c r="J37" t="str">
        <f t="shared" si="5"/>
        <v/>
      </c>
      <c r="K37" t="str">
        <f t="shared" si="1"/>
        <v/>
      </c>
      <c r="L37" t="str">
        <f t="shared" si="6"/>
        <v/>
      </c>
    </row>
    <row r="38" spans="1:12" x14ac:dyDescent="0.25">
      <c r="A38" s="251"/>
      <c r="B38" s="252" t="str">
        <f t="shared" si="0"/>
        <v>Junior 1</v>
      </c>
      <c r="C38" s="253"/>
      <c r="D38" s="253"/>
      <c r="E38" s="262"/>
      <c r="F38" s="263"/>
      <c r="G38">
        <f t="shared" si="2"/>
        <v>0</v>
      </c>
      <c r="H38" t="str">
        <f t="shared" si="3"/>
        <v/>
      </c>
      <c r="I38" t="str">
        <f t="shared" si="4"/>
        <v/>
      </c>
      <c r="J38" t="str">
        <f t="shared" si="5"/>
        <v/>
      </c>
      <c r="K38" t="str">
        <f t="shared" si="1"/>
        <v/>
      </c>
      <c r="L38" t="str">
        <f t="shared" si="6"/>
        <v/>
      </c>
    </row>
    <row r="39" spans="1:12" x14ac:dyDescent="0.25">
      <c r="A39" s="251"/>
      <c r="B39" s="252" t="str">
        <f t="shared" si="0"/>
        <v>Junior 1</v>
      </c>
      <c r="C39" s="253"/>
      <c r="D39" s="253"/>
      <c r="E39" s="262"/>
      <c r="F39" s="263"/>
      <c r="G39">
        <f t="shared" si="2"/>
        <v>0</v>
      </c>
      <c r="H39" t="str">
        <f t="shared" si="3"/>
        <v/>
      </c>
      <c r="I39" t="str">
        <f t="shared" si="4"/>
        <v/>
      </c>
      <c r="J39" t="str">
        <f t="shared" si="5"/>
        <v/>
      </c>
      <c r="K39" t="str">
        <f t="shared" si="1"/>
        <v/>
      </c>
      <c r="L39" t="str">
        <f t="shared" si="6"/>
        <v/>
      </c>
    </row>
    <row r="40" spans="1:12" x14ac:dyDescent="0.25">
      <c r="A40" s="251"/>
      <c r="B40" s="252" t="str">
        <f t="shared" si="0"/>
        <v>Junior 1</v>
      </c>
      <c r="C40" s="253"/>
      <c r="D40" s="253"/>
      <c r="E40" s="262"/>
      <c r="F40" s="263"/>
      <c r="G40">
        <f t="shared" si="2"/>
        <v>0</v>
      </c>
      <c r="H40" t="str">
        <f t="shared" si="3"/>
        <v/>
      </c>
      <c r="I40" t="str">
        <f t="shared" si="4"/>
        <v/>
      </c>
      <c r="J40" t="str">
        <f t="shared" si="5"/>
        <v/>
      </c>
      <c r="K40" t="str">
        <f t="shared" si="1"/>
        <v/>
      </c>
      <c r="L40" t="str">
        <f t="shared" si="6"/>
        <v/>
      </c>
    </row>
    <row r="41" spans="1:12" x14ac:dyDescent="0.25">
      <c r="A41" s="251"/>
      <c r="B41" s="252" t="str">
        <f t="shared" si="0"/>
        <v>Junior 1</v>
      </c>
      <c r="C41" s="253"/>
      <c r="D41" s="253"/>
      <c r="E41" s="262"/>
      <c r="F41" s="263"/>
      <c r="G41">
        <f t="shared" si="2"/>
        <v>0</v>
      </c>
      <c r="H41" t="str">
        <f t="shared" si="3"/>
        <v/>
      </c>
      <c r="I41" t="str">
        <f t="shared" si="4"/>
        <v/>
      </c>
      <c r="J41" t="str">
        <f t="shared" si="5"/>
        <v/>
      </c>
      <c r="K41" t="str">
        <f t="shared" si="1"/>
        <v/>
      </c>
      <c r="L41" t="str">
        <f t="shared" si="6"/>
        <v/>
      </c>
    </row>
    <row r="42" spans="1:12" ht="15.75" thickBot="1" x14ac:dyDescent="0.3">
      <c r="A42" s="264"/>
      <c r="B42" s="265" t="str">
        <f t="shared" si="0"/>
        <v>Junior 1</v>
      </c>
      <c r="C42" s="266"/>
      <c r="D42" s="266"/>
      <c r="E42" s="267"/>
      <c r="F42" s="268"/>
      <c r="G42">
        <f t="shared" si="2"/>
        <v>0</v>
      </c>
      <c r="H42" t="str">
        <f t="shared" si="3"/>
        <v/>
      </c>
      <c r="I42" t="str">
        <f t="shared" si="4"/>
        <v/>
      </c>
      <c r="J42" t="str">
        <f t="shared" si="5"/>
        <v/>
      </c>
      <c r="K42" t="str">
        <f t="shared" si="1"/>
        <v/>
      </c>
      <c r="L42" t="str">
        <f t="shared" si="6"/>
        <v/>
      </c>
    </row>
  </sheetData>
  <sheetProtection algorithmName="SHA-512" hashValue="KwkZVhodjoFG4/KwUynI5JzW6fMBwI5eIq5nSi2PMJDbhuDO/5ocm0/yTe1VnoOzX7hmgT5pjMmMSDmv+z2wWg==" saltValue="ZJkE0JSyDh6zD6U+IhD6dw==" spinCount="100000" sheet="1" objects="1" scenarios="1" selectLockedCells="1"/>
  <mergeCells count="4">
    <mergeCell ref="A1:D1"/>
    <mergeCell ref="E1:F1"/>
    <mergeCell ref="A2:D2"/>
    <mergeCell ref="A3:F3"/>
  </mergeCells>
  <dataValidations count="2">
    <dataValidation type="custom" allowBlank="1" showInputMessage="1" showErrorMessage="1" error="Ecrire en Majuscule" prompt="Ecrire en Majuscule" sqref="C42" xr:uid="{00000000-0002-0000-0600-000000000000}">
      <formula1>EXACT(C42,UPPER(C42))</formula1>
      <formula2>0</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6 E8 E10:E42" xr:uid="{00000000-0002-0000-0600-000001000000}">
      <formula1>$E$2</formula1>
      <formula2>$F$2</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T43"/>
  <sheetViews>
    <sheetView topLeftCell="A23" workbookViewId="0">
      <selection activeCell="C13" sqref="C13"/>
    </sheetView>
  </sheetViews>
  <sheetFormatPr baseColWidth="10" defaultColWidth="9.140625" defaultRowHeight="15" x14ac:dyDescent="0.25"/>
  <cols>
    <col min="1" max="1" width="4.42578125" customWidth="1"/>
    <col min="2" max="2" width="10.85546875" customWidth="1"/>
    <col min="3" max="3" width="28.42578125" customWidth="1"/>
    <col min="4" max="4" width="27.42578125" customWidth="1"/>
    <col min="5" max="5" width="17.140625" customWidth="1"/>
    <col min="6" max="6" width="20.42578125" customWidth="1"/>
    <col min="7" max="11" width="10.85546875" hidden="1" customWidth="1"/>
    <col min="12" max="12" width="20.28515625" hidden="1" customWidth="1"/>
    <col min="13" max="20" width="10.85546875" hidden="1" customWidth="1"/>
    <col min="21" max="1025" width="10.85546875" customWidth="1"/>
  </cols>
  <sheetData>
    <row r="1" spans="1:12" ht="23.25" x14ac:dyDescent="0.35">
      <c r="A1" s="472" t="s">
        <v>201</v>
      </c>
      <c r="B1" s="472"/>
      <c r="C1" s="472"/>
      <c r="D1" s="472"/>
      <c r="E1" s="473" t="s">
        <v>202</v>
      </c>
      <c r="F1" s="473"/>
    </row>
    <row r="2" spans="1:12" ht="23.25" x14ac:dyDescent="0.35">
      <c r="A2" s="474" t="s">
        <v>209</v>
      </c>
      <c r="B2" s="474"/>
      <c r="C2" s="474"/>
      <c r="D2" s="474"/>
      <c r="E2" s="62">
        <f>FEUIL1!I6</f>
        <v>40544</v>
      </c>
      <c r="F2" s="63">
        <f>FEUIL1!J6</f>
        <v>41274</v>
      </c>
    </row>
    <row r="3" spans="1:12" ht="21.75" thickTop="1" thickBot="1" x14ac:dyDescent="0.35">
      <c r="A3" s="475" t="s">
        <v>204</v>
      </c>
      <c r="B3" s="475"/>
      <c r="C3" s="475"/>
      <c r="D3" s="475"/>
      <c r="E3" s="475"/>
      <c r="F3" s="475"/>
    </row>
    <row r="4" spans="1:12" ht="48" thickBot="1" x14ac:dyDescent="0.3">
      <c r="A4" s="65">
        <f>SUM(G5:G43)</f>
        <v>0</v>
      </c>
      <c r="B4" s="64" t="s">
        <v>205</v>
      </c>
      <c r="C4" s="244" t="s">
        <v>313</v>
      </c>
      <c r="D4" s="244" t="s">
        <v>314</v>
      </c>
      <c r="E4" s="244" t="s">
        <v>315</v>
      </c>
      <c r="F4" s="65" t="s">
        <v>206</v>
      </c>
    </row>
    <row r="5" spans="1:12" ht="15.75" x14ac:dyDescent="0.25">
      <c r="A5" s="245"/>
      <c r="B5" s="246" t="str">
        <f t="shared" ref="B5:B43" si="0">PROPER($A$2)</f>
        <v>Junior 2</v>
      </c>
      <c r="C5" s="248"/>
      <c r="D5" s="248"/>
      <c r="E5" s="275"/>
      <c r="F5" s="250"/>
      <c r="G5">
        <f>IF(AND(C5&lt;&gt;"",D5&lt;&gt;"",E5&gt;0)=TRUE,1,0)</f>
        <v>0</v>
      </c>
      <c r="H5" t="str">
        <f>IF(C5&lt;&gt;"",TEXT(E5,"aaaa"),"")</f>
        <v/>
      </c>
      <c r="I5" t="str">
        <f>IF(C5&lt;&gt;"",TEXT(E5,"mm"),"")</f>
        <v/>
      </c>
      <c r="J5" t="str">
        <f>IF(C5&lt;&gt;"",TEXT(E5,"jj"),"")</f>
        <v/>
      </c>
      <c r="K5" t="str">
        <f t="shared" ref="K5:K43" si="1">IF($C5&lt;&gt;"",LEFT($C5,3)&amp;"-"&amp;LEFT($D5,2),"")</f>
        <v/>
      </c>
      <c r="L5" t="str">
        <f>IF(AND(G5&gt;0,H5&gt;0,I5&gt;0,J5&lt;&gt;""),CONCATENATE(H5,I5,J5,"-",K5),"")</f>
        <v/>
      </c>
    </row>
    <row r="6" spans="1:12" ht="15.75" x14ac:dyDescent="0.25">
      <c r="A6" s="251"/>
      <c r="B6" s="252" t="str">
        <f t="shared" si="0"/>
        <v>Junior 2</v>
      </c>
      <c r="C6" s="253"/>
      <c r="D6" s="253"/>
      <c r="E6" s="254"/>
      <c r="F6" s="255"/>
      <c r="G6">
        <f t="shared" ref="G6:G43" si="2">IF(AND(C6&lt;&gt;"",D6&lt;&gt;"",E6&gt;0)=TRUE,1,0)</f>
        <v>0</v>
      </c>
      <c r="H6" t="str">
        <f t="shared" ref="H6:H43" si="3">IF(C6&lt;&gt;"",TEXT(E6,"aaaa"),"")</f>
        <v/>
      </c>
      <c r="I6" t="str">
        <f t="shared" ref="I6:I43" si="4">IF(C6&lt;&gt;"",TEXT(E6,"mm"),"")</f>
        <v/>
      </c>
      <c r="J6" t="str">
        <f t="shared" ref="J6:J43" si="5">IF(C6&lt;&gt;"",TEXT(E6,"jj"),"")</f>
        <v/>
      </c>
      <c r="K6" t="str">
        <f t="shared" si="1"/>
        <v/>
      </c>
      <c r="L6" t="str">
        <f t="shared" ref="L6:L43" si="6">IF(AND(G6&gt;0,H6&gt;0,I6&gt;0,J6&lt;&gt;""),CONCATENATE(H6,I6,J6,"-",K6),"")</f>
        <v/>
      </c>
    </row>
    <row r="7" spans="1:12" ht="15.75" x14ac:dyDescent="0.25">
      <c r="A7" s="251"/>
      <c r="B7" s="252" t="str">
        <f t="shared" si="0"/>
        <v>Junior 2</v>
      </c>
      <c r="C7" s="253"/>
      <c r="D7" s="253"/>
      <c r="E7" s="254"/>
      <c r="F7" s="255"/>
      <c r="G7">
        <f t="shared" si="2"/>
        <v>0</v>
      </c>
      <c r="H7" t="str">
        <f t="shared" si="3"/>
        <v/>
      </c>
      <c r="I7" t="str">
        <f t="shared" si="4"/>
        <v/>
      </c>
      <c r="J7" t="str">
        <f t="shared" si="5"/>
        <v/>
      </c>
      <c r="K7" t="str">
        <f t="shared" si="1"/>
        <v/>
      </c>
      <c r="L7" t="str">
        <f t="shared" si="6"/>
        <v/>
      </c>
    </row>
    <row r="8" spans="1:12" ht="15.75" x14ac:dyDescent="0.25">
      <c r="A8" s="251"/>
      <c r="B8" s="252" t="str">
        <f t="shared" si="0"/>
        <v>Junior 2</v>
      </c>
      <c r="C8" s="253"/>
      <c r="D8" s="253"/>
      <c r="E8" s="255"/>
      <c r="F8" s="255"/>
      <c r="G8">
        <f t="shared" si="2"/>
        <v>0</v>
      </c>
      <c r="H8" t="str">
        <f t="shared" si="3"/>
        <v/>
      </c>
      <c r="I8" t="str">
        <f t="shared" si="4"/>
        <v/>
      </c>
      <c r="J8" t="str">
        <f t="shared" si="5"/>
        <v/>
      </c>
      <c r="K8" t="str">
        <f t="shared" si="1"/>
        <v/>
      </c>
      <c r="L8" t="str">
        <f t="shared" si="6"/>
        <v/>
      </c>
    </row>
    <row r="9" spans="1:12" ht="15.75" x14ac:dyDescent="0.25">
      <c r="A9" s="251"/>
      <c r="B9" s="252" t="str">
        <f t="shared" si="0"/>
        <v>Junior 2</v>
      </c>
      <c r="C9" s="253"/>
      <c r="D9" s="253"/>
      <c r="E9" s="254"/>
      <c r="F9" s="255"/>
      <c r="G9">
        <f t="shared" si="2"/>
        <v>0</v>
      </c>
      <c r="H9" t="str">
        <f t="shared" si="3"/>
        <v/>
      </c>
      <c r="I9" t="str">
        <f t="shared" si="4"/>
        <v/>
      </c>
      <c r="J9" t="str">
        <f t="shared" si="5"/>
        <v/>
      </c>
      <c r="K9" t="str">
        <f t="shared" si="1"/>
        <v/>
      </c>
      <c r="L9" t="str">
        <f t="shared" si="6"/>
        <v/>
      </c>
    </row>
    <row r="10" spans="1:12" ht="15.75" x14ac:dyDescent="0.25">
      <c r="A10" s="251"/>
      <c r="B10" s="252" t="str">
        <f t="shared" si="0"/>
        <v>Junior 2</v>
      </c>
      <c r="C10" s="253"/>
      <c r="D10" s="253"/>
      <c r="E10" s="254"/>
      <c r="F10" s="255"/>
      <c r="G10">
        <f t="shared" si="2"/>
        <v>0</v>
      </c>
      <c r="H10" t="str">
        <f t="shared" si="3"/>
        <v/>
      </c>
      <c r="I10" t="str">
        <f t="shared" si="4"/>
        <v/>
      </c>
      <c r="J10" t="str">
        <f t="shared" si="5"/>
        <v/>
      </c>
      <c r="K10" t="str">
        <f t="shared" si="1"/>
        <v/>
      </c>
      <c r="L10" t="str">
        <f t="shared" si="6"/>
        <v/>
      </c>
    </row>
    <row r="11" spans="1:12" ht="15.75" x14ac:dyDescent="0.25">
      <c r="A11" s="251"/>
      <c r="B11" s="252" t="str">
        <f t="shared" si="0"/>
        <v>Junior 2</v>
      </c>
      <c r="C11" s="253"/>
      <c r="D11" s="253"/>
      <c r="E11" s="254"/>
      <c r="F11" s="255"/>
      <c r="G11">
        <f t="shared" si="2"/>
        <v>0</v>
      </c>
      <c r="H11" t="str">
        <f t="shared" si="3"/>
        <v/>
      </c>
      <c r="I11" t="str">
        <f t="shared" si="4"/>
        <v/>
      </c>
      <c r="J11" t="str">
        <f t="shared" si="5"/>
        <v/>
      </c>
      <c r="K11" t="str">
        <f t="shared" si="1"/>
        <v/>
      </c>
      <c r="L11" t="str">
        <f t="shared" si="6"/>
        <v/>
      </c>
    </row>
    <row r="12" spans="1:12" x14ac:dyDescent="0.25">
      <c r="A12" s="251"/>
      <c r="B12" s="252" t="str">
        <f t="shared" si="0"/>
        <v>Junior 2</v>
      </c>
      <c r="C12" s="253"/>
      <c r="D12" s="253"/>
      <c r="E12" s="262"/>
      <c r="F12" s="263"/>
      <c r="G12">
        <f t="shared" si="2"/>
        <v>0</v>
      </c>
      <c r="H12" t="str">
        <f t="shared" si="3"/>
        <v/>
      </c>
      <c r="I12" t="str">
        <f t="shared" si="4"/>
        <v/>
      </c>
      <c r="J12" t="str">
        <f t="shared" si="5"/>
        <v/>
      </c>
      <c r="K12" t="str">
        <f t="shared" si="1"/>
        <v/>
      </c>
      <c r="L12" t="str">
        <f t="shared" si="6"/>
        <v/>
      </c>
    </row>
    <row r="13" spans="1:12" x14ac:dyDescent="0.25">
      <c r="A13" s="251"/>
      <c r="B13" s="252" t="str">
        <f t="shared" si="0"/>
        <v>Junior 2</v>
      </c>
      <c r="C13" s="253"/>
      <c r="D13" s="253"/>
      <c r="E13" s="262"/>
      <c r="F13" s="263"/>
      <c r="G13">
        <f t="shared" si="2"/>
        <v>0</v>
      </c>
      <c r="H13" t="str">
        <f t="shared" si="3"/>
        <v/>
      </c>
      <c r="I13" t="str">
        <f t="shared" si="4"/>
        <v/>
      </c>
      <c r="J13" t="str">
        <f t="shared" si="5"/>
        <v/>
      </c>
      <c r="K13" t="str">
        <f t="shared" si="1"/>
        <v/>
      </c>
      <c r="L13" t="str">
        <f t="shared" si="6"/>
        <v/>
      </c>
    </row>
    <row r="14" spans="1:12" x14ac:dyDescent="0.25">
      <c r="A14" s="251"/>
      <c r="B14" s="252" t="str">
        <f t="shared" si="0"/>
        <v>Junior 2</v>
      </c>
      <c r="C14" s="253"/>
      <c r="D14" s="253"/>
      <c r="E14" s="262"/>
      <c r="F14" s="263"/>
      <c r="G14">
        <f t="shared" si="2"/>
        <v>0</v>
      </c>
      <c r="H14" t="str">
        <f t="shared" si="3"/>
        <v/>
      </c>
      <c r="I14" t="str">
        <f t="shared" si="4"/>
        <v/>
      </c>
      <c r="J14" t="str">
        <f t="shared" si="5"/>
        <v/>
      </c>
      <c r="K14" t="str">
        <f t="shared" si="1"/>
        <v/>
      </c>
      <c r="L14" t="str">
        <f t="shared" si="6"/>
        <v/>
      </c>
    </row>
    <row r="15" spans="1:12" x14ac:dyDescent="0.25">
      <c r="A15" s="251"/>
      <c r="B15" s="252" t="str">
        <f t="shared" si="0"/>
        <v>Junior 2</v>
      </c>
      <c r="C15" s="253"/>
      <c r="D15" s="253"/>
      <c r="E15" s="262"/>
      <c r="F15" s="263"/>
      <c r="G15">
        <f t="shared" si="2"/>
        <v>0</v>
      </c>
      <c r="H15" t="str">
        <f t="shared" si="3"/>
        <v/>
      </c>
      <c r="I15" t="str">
        <f t="shared" si="4"/>
        <v/>
      </c>
      <c r="J15" t="str">
        <f t="shared" si="5"/>
        <v/>
      </c>
      <c r="K15" t="str">
        <f t="shared" si="1"/>
        <v/>
      </c>
      <c r="L15" t="str">
        <f t="shared" si="6"/>
        <v/>
      </c>
    </row>
    <row r="16" spans="1:12" x14ac:dyDescent="0.25">
      <c r="A16" s="251"/>
      <c r="B16" s="252" t="str">
        <f t="shared" si="0"/>
        <v>Junior 2</v>
      </c>
      <c r="C16" s="253"/>
      <c r="D16" s="253"/>
      <c r="E16" s="262"/>
      <c r="F16" s="263"/>
      <c r="G16">
        <f t="shared" si="2"/>
        <v>0</v>
      </c>
      <c r="H16" t="str">
        <f t="shared" si="3"/>
        <v/>
      </c>
      <c r="I16" t="str">
        <f t="shared" si="4"/>
        <v/>
      </c>
      <c r="J16" t="str">
        <f t="shared" si="5"/>
        <v/>
      </c>
      <c r="K16" t="str">
        <f t="shared" si="1"/>
        <v/>
      </c>
      <c r="L16" t="str">
        <f t="shared" si="6"/>
        <v/>
      </c>
    </row>
    <row r="17" spans="1:12" x14ac:dyDescent="0.25">
      <c r="A17" s="251"/>
      <c r="B17" s="252" t="str">
        <f t="shared" si="0"/>
        <v>Junior 2</v>
      </c>
      <c r="C17" s="253"/>
      <c r="D17" s="253"/>
      <c r="E17" s="262"/>
      <c r="F17" s="263"/>
      <c r="G17">
        <f t="shared" si="2"/>
        <v>0</v>
      </c>
      <c r="H17" t="str">
        <f t="shared" si="3"/>
        <v/>
      </c>
      <c r="I17" t="str">
        <f t="shared" si="4"/>
        <v/>
      </c>
      <c r="J17" t="str">
        <f t="shared" si="5"/>
        <v/>
      </c>
      <c r="K17" t="str">
        <f t="shared" si="1"/>
        <v/>
      </c>
      <c r="L17" t="str">
        <f t="shared" si="6"/>
        <v/>
      </c>
    </row>
    <row r="18" spans="1:12" x14ac:dyDescent="0.25">
      <c r="A18" s="251"/>
      <c r="B18" s="252" t="str">
        <f t="shared" si="0"/>
        <v>Junior 2</v>
      </c>
      <c r="C18" s="253"/>
      <c r="D18" s="253"/>
      <c r="E18" s="262"/>
      <c r="F18" s="263"/>
      <c r="G18">
        <f t="shared" si="2"/>
        <v>0</v>
      </c>
      <c r="H18" t="str">
        <f t="shared" si="3"/>
        <v/>
      </c>
      <c r="I18" t="str">
        <f t="shared" si="4"/>
        <v/>
      </c>
      <c r="J18" t="str">
        <f t="shared" si="5"/>
        <v/>
      </c>
      <c r="K18" t="str">
        <f t="shared" si="1"/>
        <v/>
      </c>
      <c r="L18" t="str">
        <f t="shared" si="6"/>
        <v/>
      </c>
    </row>
    <row r="19" spans="1:12" x14ac:dyDescent="0.25">
      <c r="A19" s="251"/>
      <c r="B19" s="252" t="str">
        <f t="shared" si="0"/>
        <v>Junior 2</v>
      </c>
      <c r="C19" s="253"/>
      <c r="D19" s="253"/>
      <c r="E19" s="262"/>
      <c r="F19" s="263"/>
      <c r="G19">
        <f t="shared" si="2"/>
        <v>0</v>
      </c>
      <c r="H19" t="str">
        <f t="shared" si="3"/>
        <v/>
      </c>
      <c r="I19" t="str">
        <f t="shared" si="4"/>
        <v/>
      </c>
      <c r="J19" t="str">
        <f t="shared" si="5"/>
        <v/>
      </c>
      <c r="K19" t="str">
        <f t="shared" si="1"/>
        <v/>
      </c>
      <c r="L19" t="str">
        <f t="shared" si="6"/>
        <v/>
      </c>
    </row>
    <row r="20" spans="1:12" x14ac:dyDescent="0.25">
      <c r="A20" s="251"/>
      <c r="B20" s="252" t="str">
        <f t="shared" si="0"/>
        <v>Junior 2</v>
      </c>
      <c r="C20" s="253"/>
      <c r="D20" s="253"/>
      <c r="E20" s="262"/>
      <c r="F20" s="263"/>
      <c r="G20">
        <f t="shared" si="2"/>
        <v>0</v>
      </c>
      <c r="H20" t="str">
        <f t="shared" si="3"/>
        <v/>
      </c>
      <c r="I20" t="str">
        <f t="shared" si="4"/>
        <v/>
      </c>
      <c r="J20" t="str">
        <f t="shared" si="5"/>
        <v/>
      </c>
      <c r="K20" t="str">
        <f t="shared" si="1"/>
        <v/>
      </c>
      <c r="L20" t="str">
        <f t="shared" si="6"/>
        <v/>
      </c>
    </row>
    <row r="21" spans="1:12" x14ac:dyDescent="0.25">
      <c r="A21" s="251"/>
      <c r="B21" s="252" t="str">
        <f t="shared" si="0"/>
        <v>Junior 2</v>
      </c>
      <c r="C21" s="253"/>
      <c r="D21" s="253"/>
      <c r="E21" s="262"/>
      <c r="F21" s="263"/>
      <c r="G21">
        <f t="shared" si="2"/>
        <v>0</v>
      </c>
      <c r="H21" t="str">
        <f t="shared" si="3"/>
        <v/>
      </c>
      <c r="I21" t="str">
        <f t="shared" si="4"/>
        <v/>
      </c>
      <c r="J21" t="str">
        <f t="shared" si="5"/>
        <v/>
      </c>
      <c r="K21" t="str">
        <f t="shared" si="1"/>
        <v/>
      </c>
      <c r="L21" t="str">
        <f t="shared" si="6"/>
        <v/>
      </c>
    </row>
    <row r="22" spans="1:12" x14ac:dyDescent="0.25">
      <c r="A22" s="251"/>
      <c r="B22" s="252" t="str">
        <f t="shared" si="0"/>
        <v>Junior 2</v>
      </c>
      <c r="C22" s="253"/>
      <c r="D22" s="253"/>
      <c r="E22" s="262"/>
      <c r="F22" s="263"/>
      <c r="G22">
        <f t="shared" si="2"/>
        <v>0</v>
      </c>
      <c r="H22" t="str">
        <f t="shared" si="3"/>
        <v/>
      </c>
      <c r="I22" t="str">
        <f t="shared" si="4"/>
        <v/>
      </c>
      <c r="J22" t="str">
        <f t="shared" si="5"/>
        <v/>
      </c>
      <c r="K22" t="str">
        <f t="shared" si="1"/>
        <v/>
      </c>
      <c r="L22" t="str">
        <f t="shared" si="6"/>
        <v/>
      </c>
    </row>
    <row r="23" spans="1:12" x14ac:dyDescent="0.25">
      <c r="A23" s="251"/>
      <c r="B23" s="252" t="str">
        <f t="shared" si="0"/>
        <v>Junior 2</v>
      </c>
      <c r="C23" s="253"/>
      <c r="D23" s="253"/>
      <c r="E23" s="262"/>
      <c r="F23" s="263"/>
      <c r="G23">
        <f t="shared" si="2"/>
        <v>0</v>
      </c>
      <c r="H23" t="str">
        <f t="shared" si="3"/>
        <v/>
      </c>
      <c r="I23" t="str">
        <f t="shared" si="4"/>
        <v/>
      </c>
      <c r="J23" t="str">
        <f t="shared" si="5"/>
        <v/>
      </c>
      <c r="K23" t="str">
        <f t="shared" si="1"/>
        <v/>
      </c>
      <c r="L23" t="str">
        <f t="shared" si="6"/>
        <v/>
      </c>
    </row>
    <row r="24" spans="1:12" x14ac:dyDescent="0.25">
      <c r="A24" s="251"/>
      <c r="B24" s="252" t="str">
        <f t="shared" si="0"/>
        <v>Junior 2</v>
      </c>
      <c r="C24" s="253"/>
      <c r="D24" s="253"/>
      <c r="E24" s="262"/>
      <c r="F24" s="263"/>
      <c r="G24">
        <f t="shared" si="2"/>
        <v>0</v>
      </c>
      <c r="H24" t="str">
        <f t="shared" si="3"/>
        <v/>
      </c>
      <c r="I24" t="str">
        <f t="shared" si="4"/>
        <v/>
      </c>
      <c r="J24" t="str">
        <f t="shared" si="5"/>
        <v/>
      </c>
      <c r="K24" t="str">
        <f t="shared" si="1"/>
        <v/>
      </c>
      <c r="L24" t="str">
        <f t="shared" si="6"/>
        <v/>
      </c>
    </row>
    <row r="25" spans="1:12" x14ac:dyDescent="0.25">
      <c r="A25" s="251"/>
      <c r="B25" s="252" t="str">
        <f t="shared" si="0"/>
        <v>Junior 2</v>
      </c>
      <c r="C25" s="253"/>
      <c r="D25" s="253"/>
      <c r="E25" s="262"/>
      <c r="F25" s="263"/>
      <c r="G25">
        <f t="shared" si="2"/>
        <v>0</v>
      </c>
      <c r="H25" t="str">
        <f t="shared" si="3"/>
        <v/>
      </c>
      <c r="I25" t="str">
        <f t="shared" si="4"/>
        <v/>
      </c>
      <c r="J25" t="str">
        <f t="shared" si="5"/>
        <v/>
      </c>
      <c r="K25" t="str">
        <f t="shared" si="1"/>
        <v/>
      </c>
      <c r="L25" t="str">
        <f t="shared" si="6"/>
        <v/>
      </c>
    </row>
    <row r="26" spans="1:12" x14ac:dyDescent="0.25">
      <c r="A26" s="251"/>
      <c r="B26" s="252" t="str">
        <f t="shared" si="0"/>
        <v>Junior 2</v>
      </c>
      <c r="C26" s="253"/>
      <c r="D26" s="253"/>
      <c r="E26" s="262"/>
      <c r="F26" s="263"/>
      <c r="G26">
        <f t="shared" si="2"/>
        <v>0</v>
      </c>
      <c r="H26" t="str">
        <f t="shared" si="3"/>
        <v/>
      </c>
      <c r="I26" t="str">
        <f t="shared" si="4"/>
        <v/>
      </c>
      <c r="J26" t="str">
        <f t="shared" si="5"/>
        <v/>
      </c>
      <c r="K26" t="str">
        <f t="shared" si="1"/>
        <v/>
      </c>
      <c r="L26" t="str">
        <f t="shared" si="6"/>
        <v/>
      </c>
    </row>
    <row r="27" spans="1:12" x14ac:dyDescent="0.25">
      <c r="A27" s="251"/>
      <c r="B27" s="252" t="str">
        <f t="shared" si="0"/>
        <v>Junior 2</v>
      </c>
      <c r="C27" s="253"/>
      <c r="D27" s="253"/>
      <c r="E27" s="262"/>
      <c r="F27" s="263"/>
      <c r="G27">
        <f t="shared" si="2"/>
        <v>0</v>
      </c>
      <c r="H27" t="str">
        <f t="shared" si="3"/>
        <v/>
      </c>
      <c r="I27" t="str">
        <f t="shared" si="4"/>
        <v/>
      </c>
      <c r="J27" t="str">
        <f t="shared" si="5"/>
        <v/>
      </c>
      <c r="K27" t="str">
        <f t="shared" si="1"/>
        <v/>
      </c>
      <c r="L27" t="str">
        <f t="shared" si="6"/>
        <v/>
      </c>
    </row>
    <row r="28" spans="1:12" x14ac:dyDescent="0.25">
      <c r="A28" s="251"/>
      <c r="B28" s="252" t="str">
        <f t="shared" si="0"/>
        <v>Junior 2</v>
      </c>
      <c r="C28" s="253"/>
      <c r="D28" s="253"/>
      <c r="E28" s="262"/>
      <c r="F28" s="263"/>
      <c r="G28">
        <f t="shared" si="2"/>
        <v>0</v>
      </c>
      <c r="H28" t="str">
        <f t="shared" si="3"/>
        <v/>
      </c>
      <c r="I28" t="str">
        <f t="shared" si="4"/>
        <v/>
      </c>
      <c r="J28" t="str">
        <f t="shared" si="5"/>
        <v/>
      </c>
      <c r="K28" t="str">
        <f t="shared" si="1"/>
        <v/>
      </c>
      <c r="L28" t="str">
        <f t="shared" si="6"/>
        <v/>
      </c>
    </row>
    <row r="29" spans="1:12" x14ac:dyDescent="0.25">
      <c r="A29" s="251"/>
      <c r="B29" s="252" t="str">
        <f t="shared" si="0"/>
        <v>Junior 2</v>
      </c>
      <c r="C29" s="253"/>
      <c r="D29" s="253"/>
      <c r="E29" s="262"/>
      <c r="F29" s="263"/>
      <c r="G29">
        <f t="shared" si="2"/>
        <v>0</v>
      </c>
      <c r="H29" t="str">
        <f t="shared" si="3"/>
        <v/>
      </c>
      <c r="I29" t="str">
        <f t="shared" si="4"/>
        <v/>
      </c>
      <c r="J29" t="str">
        <f t="shared" si="5"/>
        <v/>
      </c>
      <c r="K29" t="str">
        <f t="shared" si="1"/>
        <v/>
      </c>
      <c r="L29" t="str">
        <f t="shared" si="6"/>
        <v/>
      </c>
    </row>
    <row r="30" spans="1:12" x14ac:dyDescent="0.25">
      <c r="A30" s="251"/>
      <c r="B30" s="252" t="str">
        <f t="shared" si="0"/>
        <v>Junior 2</v>
      </c>
      <c r="C30" s="253"/>
      <c r="D30" s="253"/>
      <c r="E30" s="262"/>
      <c r="F30" s="263"/>
      <c r="G30">
        <f t="shared" si="2"/>
        <v>0</v>
      </c>
      <c r="H30" t="str">
        <f t="shared" si="3"/>
        <v/>
      </c>
      <c r="I30" t="str">
        <f t="shared" si="4"/>
        <v/>
      </c>
      <c r="J30" t="str">
        <f t="shared" si="5"/>
        <v/>
      </c>
      <c r="K30" t="str">
        <f t="shared" si="1"/>
        <v/>
      </c>
      <c r="L30" t="str">
        <f t="shared" si="6"/>
        <v/>
      </c>
    </row>
    <row r="31" spans="1:12" x14ac:dyDescent="0.25">
      <c r="A31" s="251"/>
      <c r="B31" s="252" t="str">
        <f t="shared" si="0"/>
        <v>Junior 2</v>
      </c>
      <c r="C31" s="253"/>
      <c r="D31" s="253"/>
      <c r="E31" s="262"/>
      <c r="F31" s="263"/>
      <c r="G31">
        <f t="shared" si="2"/>
        <v>0</v>
      </c>
      <c r="H31" t="str">
        <f t="shared" si="3"/>
        <v/>
      </c>
      <c r="I31" t="str">
        <f t="shared" si="4"/>
        <v/>
      </c>
      <c r="J31" t="str">
        <f t="shared" si="5"/>
        <v/>
      </c>
      <c r="K31" t="str">
        <f t="shared" si="1"/>
        <v/>
      </c>
      <c r="L31" t="str">
        <f t="shared" si="6"/>
        <v/>
      </c>
    </row>
    <row r="32" spans="1:12" x14ac:dyDescent="0.25">
      <c r="A32" s="251"/>
      <c r="B32" s="252" t="str">
        <f t="shared" si="0"/>
        <v>Junior 2</v>
      </c>
      <c r="C32" s="253"/>
      <c r="D32" s="253"/>
      <c r="E32" s="262"/>
      <c r="F32" s="263"/>
      <c r="G32">
        <f t="shared" si="2"/>
        <v>0</v>
      </c>
      <c r="H32" t="str">
        <f t="shared" si="3"/>
        <v/>
      </c>
      <c r="I32" t="str">
        <f t="shared" si="4"/>
        <v/>
      </c>
      <c r="J32" t="str">
        <f t="shared" si="5"/>
        <v/>
      </c>
      <c r="K32" t="str">
        <f t="shared" si="1"/>
        <v/>
      </c>
      <c r="L32" t="str">
        <f t="shared" si="6"/>
        <v/>
      </c>
    </row>
    <row r="33" spans="1:12" x14ac:dyDescent="0.25">
      <c r="A33" s="251"/>
      <c r="B33" s="252" t="str">
        <f t="shared" si="0"/>
        <v>Junior 2</v>
      </c>
      <c r="C33" s="253"/>
      <c r="D33" s="253"/>
      <c r="E33" s="262"/>
      <c r="F33" s="263"/>
      <c r="G33">
        <f t="shared" si="2"/>
        <v>0</v>
      </c>
      <c r="H33" t="str">
        <f t="shared" si="3"/>
        <v/>
      </c>
      <c r="I33" t="str">
        <f t="shared" si="4"/>
        <v/>
      </c>
      <c r="J33" t="str">
        <f t="shared" si="5"/>
        <v/>
      </c>
      <c r="K33" t="str">
        <f t="shared" si="1"/>
        <v/>
      </c>
      <c r="L33" t="str">
        <f t="shared" si="6"/>
        <v/>
      </c>
    </row>
    <row r="34" spans="1:12" x14ac:dyDescent="0.25">
      <c r="A34" s="251"/>
      <c r="B34" s="252" t="str">
        <f t="shared" si="0"/>
        <v>Junior 2</v>
      </c>
      <c r="C34" s="253"/>
      <c r="D34" s="253"/>
      <c r="E34" s="262"/>
      <c r="F34" s="263"/>
      <c r="G34">
        <f t="shared" si="2"/>
        <v>0</v>
      </c>
      <c r="H34" t="str">
        <f t="shared" si="3"/>
        <v/>
      </c>
      <c r="I34" t="str">
        <f t="shared" si="4"/>
        <v/>
      </c>
      <c r="J34" t="str">
        <f t="shared" si="5"/>
        <v/>
      </c>
      <c r="K34" t="str">
        <f t="shared" si="1"/>
        <v/>
      </c>
      <c r="L34" t="str">
        <f t="shared" si="6"/>
        <v/>
      </c>
    </row>
    <row r="35" spans="1:12" x14ac:dyDescent="0.25">
      <c r="A35" s="251"/>
      <c r="B35" s="252" t="str">
        <f t="shared" si="0"/>
        <v>Junior 2</v>
      </c>
      <c r="C35" s="253"/>
      <c r="D35" s="253"/>
      <c r="E35" s="262"/>
      <c r="F35" s="263"/>
      <c r="G35">
        <f t="shared" si="2"/>
        <v>0</v>
      </c>
      <c r="H35" t="str">
        <f t="shared" si="3"/>
        <v/>
      </c>
      <c r="I35" t="str">
        <f t="shared" si="4"/>
        <v/>
      </c>
      <c r="J35" t="str">
        <f t="shared" si="5"/>
        <v/>
      </c>
      <c r="K35" t="str">
        <f t="shared" si="1"/>
        <v/>
      </c>
      <c r="L35" t="str">
        <f t="shared" si="6"/>
        <v/>
      </c>
    </row>
    <row r="36" spans="1:12" x14ac:dyDescent="0.25">
      <c r="A36" s="251"/>
      <c r="B36" s="252" t="str">
        <f t="shared" si="0"/>
        <v>Junior 2</v>
      </c>
      <c r="C36" s="253"/>
      <c r="D36" s="253"/>
      <c r="E36" s="262"/>
      <c r="F36" s="263"/>
      <c r="G36">
        <f t="shared" si="2"/>
        <v>0</v>
      </c>
      <c r="H36" t="str">
        <f t="shared" si="3"/>
        <v/>
      </c>
      <c r="I36" t="str">
        <f t="shared" si="4"/>
        <v/>
      </c>
      <c r="J36" t="str">
        <f t="shared" si="5"/>
        <v/>
      </c>
      <c r="K36" t="str">
        <f t="shared" si="1"/>
        <v/>
      </c>
      <c r="L36" t="str">
        <f t="shared" si="6"/>
        <v/>
      </c>
    </row>
    <row r="37" spans="1:12" x14ac:dyDescent="0.25">
      <c r="A37" s="251"/>
      <c r="B37" s="252" t="str">
        <f t="shared" si="0"/>
        <v>Junior 2</v>
      </c>
      <c r="C37" s="253"/>
      <c r="D37" s="253"/>
      <c r="E37" s="262"/>
      <c r="F37" s="263"/>
      <c r="G37">
        <f t="shared" si="2"/>
        <v>0</v>
      </c>
      <c r="H37" t="str">
        <f t="shared" si="3"/>
        <v/>
      </c>
      <c r="I37" t="str">
        <f t="shared" si="4"/>
        <v/>
      </c>
      <c r="J37" t="str">
        <f t="shared" si="5"/>
        <v/>
      </c>
      <c r="K37" t="str">
        <f t="shared" si="1"/>
        <v/>
      </c>
      <c r="L37" t="str">
        <f t="shared" si="6"/>
        <v/>
      </c>
    </row>
    <row r="38" spans="1:12" x14ac:dyDescent="0.25">
      <c r="A38" s="251"/>
      <c r="B38" s="252" t="str">
        <f t="shared" si="0"/>
        <v>Junior 2</v>
      </c>
      <c r="C38" s="253"/>
      <c r="D38" s="253"/>
      <c r="E38" s="262"/>
      <c r="F38" s="263"/>
      <c r="G38">
        <f t="shared" si="2"/>
        <v>0</v>
      </c>
      <c r="H38" t="str">
        <f t="shared" si="3"/>
        <v/>
      </c>
      <c r="I38" t="str">
        <f t="shared" si="4"/>
        <v/>
      </c>
      <c r="J38" t="str">
        <f t="shared" si="5"/>
        <v/>
      </c>
      <c r="K38" t="str">
        <f t="shared" si="1"/>
        <v/>
      </c>
      <c r="L38" t="str">
        <f t="shared" si="6"/>
        <v/>
      </c>
    </row>
    <row r="39" spans="1:12" x14ac:dyDescent="0.25">
      <c r="A39" s="251"/>
      <c r="B39" s="252" t="str">
        <f t="shared" si="0"/>
        <v>Junior 2</v>
      </c>
      <c r="C39" s="253"/>
      <c r="D39" s="253"/>
      <c r="E39" s="262"/>
      <c r="F39" s="263"/>
      <c r="G39">
        <f t="shared" si="2"/>
        <v>0</v>
      </c>
      <c r="H39" t="str">
        <f t="shared" si="3"/>
        <v/>
      </c>
      <c r="I39" t="str">
        <f t="shared" si="4"/>
        <v/>
      </c>
      <c r="J39" t="str">
        <f t="shared" si="5"/>
        <v/>
      </c>
      <c r="K39" t="str">
        <f t="shared" si="1"/>
        <v/>
      </c>
      <c r="L39" t="str">
        <f t="shared" si="6"/>
        <v/>
      </c>
    </row>
    <row r="40" spans="1:12" x14ac:dyDescent="0.25">
      <c r="A40" s="251"/>
      <c r="B40" s="252" t="str">
        <f t="shared" si="0"/>
        <v>Junior 2</v>
      </c>
      <c r="C40" s="253"/>
      <c r="D40" s="253"/>
      <c r="E40" s="262"/>
      <c r="F40" s="263"/>
      <c r="G40">
        <f t="shared" si="2"/>
        <v>0</v>
      </c>
      <c r="H40" t="str">
        <f t="shared" si="3"/>
        <v/>
      </c>
      <c r="I40" t="str">
        <f t="shared" si="4"/>
        <v/>
      </c>
      <c r="J40" t="str">
        <f t="shared" si="5"/>
        <v/>
      </c>
      <c r="K40" t="str">
        <f t="shared" si="1"/>
        <v/>
      </c>
      <c r="L40" t="str">
        <f t="shared" si="6"/>
        <v/>
      </c>
    </row>
    <row r="41" spans="1:12" x14ac:dyDescent="0.25">
      <c r="A41" s="251"/>
      <c r="B41" s="252" t="str">
        <f t="shared" si="0"/>
        <v>Junior 2</v>
      </c>
      <c r="C41" s="253"/>
      <c r="D41" s="253"/>
      <c r="E41" s="262"/>
      <c r="F41" s="263"/>
      <c r="G41">
        <f t="shared" si="2"/>
        <v>0</v>
      </c>
      <c r="H41" t="str">
        <f t="shared" si="3"/>
        <v/>
      </c>
      <c r="I41" t="str">
        <f t="shared" si="4"/>
        <v/>
      </c>
      <c r="J41" t="str">
        <f t="shared" si="5"/>
        <v/>
      </c>
      <c r="K41" t="str">
        <f t="shared" si="1"/>
        <v/>
      </c>
      <c r="L41" t="str">
        <f t="shared" si="6"/>
        <v/>
      </c>
    </row>
    <row r="42" spans="1:12" x14ac:dyDescent="0.25">
      <c r="A42" s="251"/>
      <c r="B42" s="252" t="str">
        <f t="shared" si="0"/>
        <v>Junior 2</v>
      </c>
      <c r="C42" s="253"/>
      <c r="D42" s="253"/>
      <c r="E42" s="262"/>
      <c r="F42" s="263"/>
      <c r="G42">
        <f t="shared" si="2"/>
        <v>0</v>
      </c>
      <c r="H42" t="str">
        <f t="shared" si="3"/>
        <v/>
      </c>
      <c r="I42" t="str">
        <f t="shared" si="4"/>
        <v/>
      </c>
      <c r="J42" t="str">
        <f t="shared" si="5"/>
        <v/>
      </c>
      <c r="K42" t="str">
        <f t="shared" si="1"/>
        <v/>
      </c>
      <c r="L42" t="str">
        <f t="shared" si="6"/>
        <v/>
      </c>
    </row>
    <row r="43" spans="1:12" ht="15.75" thickBot="1" x14ac:dyDescent="0.3">
      <c r="A43" s="264"/>
      <c r="B43" s="265" t="str">
        <f t="shared" si="0"/>
        <v>Junior 2</v>
      </c>
      <c r="C43" s="266"/>
      <c r="D43" s="266"/>
      <c r="E43" s="267"/>
      <c r="F43" s="268"/>
      <c r="G43">
        <f t="shared" si="2"/>
        <v>0</v>
      </c>
      <c r="H43" t="str">
        <f t="shared" si="3"/>
        <v/>
      </c>
      <c r="I43" t="str">
        <f t="shared" si="4"/>
        <v/>
      </c>
      <c r="J43" t="str">
        <f t="shared" si="5"/>
        <v/>
      </c>
      <c r="K43" t="str">
        <f t="shared" si="1"/>
        <v/>
      </c>
      <c r="L43" t="str">
        <f t="shared" si="6"/>
        <v/>
      </c>
    </row>
  </sheetData>
  <sheetProtection algorithmName="SHA-512" hashValue="DwR++kHN0DvR8pe7FevPfVs1/kdle5HBh1apCzgUbxmR7Zm6CNnSCHkqt1M65w0BDFckXghEdtZP+Xp3/LagOw==" saltValue="lRqVWBbZo0KMQgvezxxzaw==" spinCount="100000" sheet="1" objects="1" scenarios="1" selectLockedCells="1"/>
  <mergeCells count="4">
    <mergeCell ref="A1:D1"/>
    <mergeCell ref="E1:F1"/>
    <mergeCell ref="A2:D2"/>
    <mergeCell ref="A3:F3"/>
  </mergeCells>
  <dataValidations count="2">
    <dataValidation type="custom" allowBlank="1" showInputMessage="1" showErrorMessage="1" error="Ecrire en Majuscule" prompt="Ecrire en Majuscule" sqref="C43" xr:uid="{00000000-0002-0000-0700-000000000000}">
      <formula1>EXACT(C43,UPPER(C43))</formula1>
      <formula2>0</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43" xr:uid="{00000000-0002-0000-0700-000001000000}">
      <formula1>$E$2</formula1>
      <formula2>$F$2</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R43"/>
  <sheetViews>
    <sheetView topLeftCell="I1" zoomScale="88" workbookViewId="0">
      <selection activeCell="C5" sqref="C5"/>
    </sheetView>
  </sheetViews>
  <sheetFormatPr baseColWidth="10" defaultColWidth="9.140625" defaultRowHeight="15" x14ac:dyDescent="0.25"/>
  <cols>
    <col min="1" max="1" width="4.42578125" customWidth="1"/>
    <col min="2" max="2" width="10.85546875" customWidth="1"/>
    <col min="3" max="3" width="29.42578125" customWidth="1"/>
    <col min="4" max="4" width="25.5703125" customWidth="1"/>
    <col min="5" max="5" width="17.140625" customWidth="1"/>
    <col min="6" max="6" width="20.42578125" customWidth="1"/>
    <col min="7" max="7" width="2.7109375" customWidth="1"/>
    <col min="8" max="8" width="22.140625" customWidth="1"/>
    <col min="9" max="9" width="10.85546875" customWidth="1"/>
    <col min="10" max="10" width="18.7109375" customWidth="1"/>
    <col min="11" max="11" width="19.42578125" customWidth="1"/>
    <col min="12" max="12" width="15.140625" customWidth="1"/>
    <col min="13" max="17" width="10.85546875" hidden="1" customWidth="1"/>
    <col min="18" max="18" width="15.7109375" hidden="1" customWidth="1"/>
    <col min="19" max="1025" width="10.85546875" customWidth="1"/>
  </cols>
  <sheetData>
    <row r="1" spans="1:18" ht="23.25" x14ac:dyDescent="0.35">
      <c r="A1" s="476" t="s">
        <v>180</v>
      </c>
      <c r="B1" s="476"/>
      <c r="C1" s="476"/>
      <c r="D1" s="476"/>
      <c r="E1" s="476"/>
      <c r="F1" s="476"/>
      <c r="G1" s="476"/>
      <c r="H1" s="476"/>
      <c r="I1" s="476"/>
      <c r="J1" s="476"/>
      <c r="K1" s="473" t="s">
        <v>202</v>
      </c>
      <c r="L1" s="473"/>
    </row>
    <row r="2" spans="1:18" ht="23.25" x14ac:dyDescent="0.35">
      <c r="A2" s="474" t="s">
        <v>187</v>
      </c>
      <c r="B2" s="474"/>
      <c r="C2" s="474"/>
      <c r="D2" s="474"/>
      <c r="E2" s="474"/>
      <c r="F2" s="474"/>
      <c r="G2" s="474"/>
      <c r="H2" s="474"/>
      <c r="I2" s="474"/>
      <c r="J2" s="474"/>
      <c r="K2" s="62">
        <f>FEUIL1!I7</f>
        <v>39448</v>
      </c>
      <c r="L2" s="63">
        <f>FEUIL1!J7</f>
        <v>40543</v>
      </c>
    </row>
    <row r="3" spans="1:18" ht="21.75" thickTop="1" thickBot="1" x14ac:dyDescent="0.35">
      <c r="A3" s="477" t="s">
        <v>204</v>
      </c>
      <c r="B3" s="477"/>
      <c r="C3" s="477"/>
      <c r="D3" s="477"/>
      <c r="E3" s="477"/>
      <c r="F3" s="477"/>
      <c r="G3" s="68"/>
      <c r="H3" s="478" t="s">
        <v>210</v>
      </c>
      <c r="I3" s="478"/>
      <c r="J3" s="478"/>
      <c r="K3" s="478"/>
      <c r="L3" s="478"/>
    </row>
    <row r="4" spans="1:18" ht="48" thickBot="1" x14ac:dyDescent="0.3">
      <c r="A4" s="65">
        <f>SUM(M5:M43)</f>
        <v>0</v>
      </c>
      <c r="B4" s="64" t="s">
        <v>205</v>
      </c>
      <c r="C4" s="244" t="s">
        <v>313</v>
      </c>
      <c r="D4" s="244" t="s">
        <v>314</v>
      </c>
      <c r="E4" s="244" t="s">
        <v>315</v>
      </c>
      <c r="F4" s="69" t="s">
        <v>206</v>
      </c>
      <c r="G4" s="70"/>
      <c r="H4" s="71" t="s">
        <v>265</v>
      </c>
      <c r="I4" s="17" t="s">
        <v>211</v>
      </c>
      <c r="J4" s="17" t="s">
        <v>212</v>
      </c>
      <c r="K4" s="17" t="s">
        <v>213</v>
      </c>
      <c r="L4" s="72" t="s">
        <v>214</v>
      </c>
    </row>
    <row r="5" spans="1:18" ht="15.75" x14ac:dyDescent="0.25">
      <c r="A5" s="245"/>
      <c r="B5" s="279" t="str">
        <f t="shared" ref="B5:B43" si="0">PROPER($A$2)</f>
        <v>Youth</v>
      </c>
      <c r="C5" s="248"/>
      <c r="D5" s="248"/>
      <c r="E5" s="354"/>
      <c r="F5" s="250"/>
      <c r="G5" s="276"/>
      <c r="H5" s="289"/>
      <c r="I5" s="290"/>
      <c r="J5" s="289"/>
      <c r="K5" s="289"/>
      <c r="L5" s="289"/>
      <c r="M5">
        <f>IF(AND(C5&lt;&gt;"",D5&lt;&gt;"",E5&gt;0)=TRUE,1,0)</f>
        <v>0</v>
      </c>
      <c r="N5" t="str">
        <f>IF(E5&lt;&gt;"",TEXT(E5,"aaaa"),"")</f>
        <v/>
      </c>
      <c r="O5" t="str">
        <f>IF(E5&lt;&gt;"",TEXT(E5,"mm"),"")</f>
        <v/>
      </c>
      <c r="P5" t="str">
        <f>IF(E5&lt;&gt;"",TEXT(E5,"jj"),"")</f>
        <v/>
      </c>
      <c r="Q5" t="str">
        <f t="shared" ref="Q5:Q43" si="1">IF($C5&lt;&gt;"",LEFT($C5,3)&amp;"-"&amp;LEFT($D5,2),"")</f>
        <v/>
      </c>
      <c r="R5" t="str">
        <f>IF(AND(C5&gt;0,D5&gt;0,E5&gt;0,P5&lt;&gt;""),CONCATENATE(N5,O5,P5,"-",Q5),"")</f>
        <v/>
      </c>
    </row>
    <row r="6" spans="1:18" x14ac:dyDescent="0.25">
      <c r="A6" s="251"/>
      <c r="B6" s="280" t="str">
        <f t="shared" si="0"/>
        <v>Youth</v>
      </c>
      <c r="C6" s="253"/>
      <c r="D6" s="253"/>
      <c r="E6" s="281"/>
      <c r="F6" s="272"/>
      <c r="G6" s="277"/>
      <c r="H6" s="291"/>
      <c r="I6" s="292"/>
      <c r="J6" s="291"/>
      <c r="K6" s="291"/>
      <c r="L6" s="291"/>
      <c r="M6">
        <f t="shared" ref="M6:M43" si="2">IF(AND(C6&lt;&gt;"",D6&lt;&gt;"",E6&gt;0)=TRUE,1,0)</f>
        <v>0</v>
      </c>
      <c r="N6" t="str">
        <f t="shared" ref="N6:N43" si="3">IF(E6&lt;&gt;"",TEXT(E6,"aaaa"),"")</f>
        <v/>
      </c>
      <c r="O6" t="str">
        <f t="shared" ref="O6:O43" si="4">IF(E6&lt;&gt;"",TEXT(E6,"mm"),"")</f>
        <v/>
      </c>
      <c r="P6" t="str">
        <f t="shared" ref="P6:P43" si="5">IF(E6&lt;&gt;"",TEXT(E6,"jj"),"")</f>
        <v/>
      </c>
      <c r="Q6" t="str">
        <f t="shared" si="1"/>
        <v/>
      </c>
      <c r="R6" t="str">
        <f t="shared" ref="R6:R43" si="6">IF(AND(M6&gt;0,N6&gt;0,O6&gt;0,P6&lt;&gt;""),CONCATENATE(N6,O6,P6,"-",Q6),"")</f>
        <v/>
      </c>
    </row>
    <row r="7" spans="1:18" x14ac:dyDescent="0.25">
      <c r="A7" s="251"/>
      <c r="B7" s="280" t="str">
        <f t="shared" si="0"/>
        <v>Youth</v>
      </c>
      <c r="C7" s="253"/>
      <c r="D7" s="253"/>
      <c r="E7" s="282"/>
      <c r="F7" s="259"/>
      <c r="G7" s="277"/>
      <c r="H7" s="291"/>
      <c r="I7" s="292"/>
      <c r="J7" s="291"/>
      <c r="K7" s="291"/>
      <c r="L7" s="291"/>
      <c r="M7">
        <f t="shared" si="2"/>
        <v>0</v>
      </c>
      <c r="N7" t="str">
        <f t="shared" si="3"/>
        <v/>
      </c>
      <c r="O7" t="str">
        <f t="shared" si="4"/>
        <v/>
      </c>
      <c r="P7" t="str">
        <f t="shared" si="5"/>
        <v/>
      </c>
      <c r="Q7" t="str">
        <f t="shared" si="1"/>
        <v/>
      </c>
      <c r="R7" t="str">
        <f t="shared" si="6"/>
        <v/>
      </c>
    </row>
    <row r="8" spans="1:18" x14ac:dyDescent="0.25">
      <c r="A8" s="251"/>
      <c r="B8" s="280" t="str">
        <f t="shared" si="0"/>
        <v>Youth</v>
      </c>
      <c r="C8" s="253"/>
      <c r="D8" s="253"/>
      <c r="E8" s="283"/>
      <c r="F8" s="263"/>
      <c r="G8" s="277"/>
      <c r="H8" s="291"/>
      <c r="I8" s="292"/>
      <c r="J8" s="291"/>
      <c r="K8" s="291"/>
      <c r="L8" s="291"/>
      <c r="M8">
        <f t="shared" si="2"/>
        <v>0</v>
      </c>
      <c r="N8" t="str">
        <f t="shared" si="3"/>
        <v/>
      </c>
      <c r="O8" t="str">
        <f t="shared" si="4"/>
        <v/>
      </c>
      <c r="P8" t="str">
        <f t="shared" si="5"/>
        <v/>
      </c>
      <c r="Q8" t="str">
        <f t="shared" si="1"/>
        <v/>
      </c>
      <c r="R8" t="str">
        <f t="shared" si="6"/>
        <v/>
      </c>
    </row>
    <row r="9" spans="1:18" x14ac:dyDescent="0.25">
      <c r="A9" s="251"/>
      <c r="B9" s="280" t="str">
        <f t="shared" si="0"/>
        <v>Youth</v>
      </c>
      <c r="C9" s="253"/>
      <c r="D9" s="253"/>
      <c r="E9" s="284"/>
      <c r="F9" s="285"/>
      <c r="G9" s="277"/>
      <c r="H9" s="291"/>
      <c r="I9" s="292"/>
      <c r="J9" s="291"/>
      <c r="K9" s="291"/>
      <c r="L9" s="291"/>
      <c r="M9">
        <f t="shared" si="2"/>
        <v>0</v>
      </c>
      <c r="N9" t="str">
        <f t="shared" si="3"/>
        <v/>
      </c>
      <c r="O9" t="str">
        <f t="shared" si="4"/>
        <v/>
      </c>
      <c r="P9" t="str">
        <f t="shared" si="5"/>
        <v/>
      </c>
      <c r="Q9" t="str">
        <f t="shared" si="1"/>
        <v/>
      </c>
      <c r="R9" t="str">
        <f t="shared" si="6"/>
        <v/>
      </c>
    </row>
    <row r="10" spans="1:18" x14ac:dyDescent="0.25">
      <c r="A10" s="251"/>
      <c r="B10" s="280" t="str">
        <f t="shared" si="0"/>
        <v>Youth</v>
      </c>
      <c r="C10" s="253"/>
      <c r="D10" s="253"/>
      <c r="E10" s="284"/>
      <c r="F10" s="285"/>
      <c r="G10" s="277"/>
      <c r="H10" s="291"/>
      <c r="I10" s="292"/>
      <c r="J10" s="291"/>
      <c r="K10" s="291"/>
      <c r="L10" s="291"/>
      <c r="M10">
        <f t="shared" si="2"/>
        <v>0</v>
      </c>
      <c r="N10" t="str">
        <f t="shared" si="3"/>
        <v/>
      </c>
      <c r="O10" t="str">
        <f t="shared" si="4"/>
        <v/>
      </c>
      <c r="P10" t="str">
        <f t="shared" si="5"/>
        <v/>
      </c>
      <c r="Q10" t="str">
        <f t="shared" si="1"/>
        <v/>
      </c>
      <c r="R10" t="str">
        <f t="shared" si="6"/>
        <v/>
      </c>
    </row>
    <row r="11" spans="1:18" x14ac:dyDescent="0.25">
      <c r="A11" s="251"/>
      <c r="B11" s="280" t="str">
        <f t="shared" si="0"/>
        <v>Youth</v>
      </c>
      <c r="C11" s="253"/>
      <c r="D11" s="253"/>
      <c r="E11" s="284"/>
      <c r="F11" s="285"/>
      <c r="G11" s="277"/>
      <c r="H11" s="291"/>
      <c r="I11" s="292"/>
      <c r="J11" s="291"/>
      <c r="K11" s="291"/>
      <c r="L11" s="291"/>
      <c r="M11">
        <f t="shared" si="2"/>
        <v>0</v>
      </c>
      <c r="N11" t="str">
        <f t="shared" si="3"/>
        <v/>
      </c>
      <c r="O11" t="str">
        <f t="shared" si="4"/>
        <v/>
      </c>
      <c r="P11" t="str">
        <f t="shared" si="5"/>
        <v/>
      </c>
      <c r="Q11" t="str">
        <f t="shared" si="1"/>
        <v/>
      </c>
      <c r="R11" t="str">
        <f t="shared" si="6"/>
        <v/>
      </c>
    </row>
    <row r="12" spans="1:18" x14ac:dyDescent="0.25">
      <c r="A12" s="251"/>
      <c r="B12" s="280" t="str">
        <f t="shared" si="0"/>
        <v>Youth</v>
      </c>
      <c r="C12" s="253"/>
      <c r="D12" s="253"/>
      <c r="E12" s="284"/>
      <c r="F12" s="285"/>
      <c r="G12" s="277"/>
      <c r="H12" s="291"/>
      <c r="I12" s="292"/>
      <c r="J12" s="291"/>
      <c r="K12" s="291"/>
      <c r="L12" s="291"/>
      <c r="M12">
        <f t="shared" si="2"/>
        <v>0</v>
      </c>
      <c r="N12" t="str">
        <f t="shared" si="3"/>
        <v/>
      </c>
      <c r="O12" t="str">
        <f t="shared" si="4"/>
        <v/>
      </c>
      <c r="P12" t="str">
        <f t="shared" si="5"/>
        <v/>
      </c>
      <c r="Q12" t="str">
        <f t="shared" si="1"/>
        <v/>
      </c>
      <c r="R12" t="str">
        <f t="shared" si="6"/>
        <v/>
      </c>
    </row>
    <row r="13" spans="1:18" x14ac:dyDescent="0.25">
      <c r="A13" s="251"/>
      <c r="B13" s="280" t="str">
        <f t="shared" si="0"/>
        <v>Youth</v>
      </c>
      <c r="C13" s="253"/>
      <c r="D13" s="253"/>
      <c r="E13" s="284"/>
      <c r="F13" s="285"/>
      <c r="G13" s="277"/>
      <c r="H13" s="291"/>
      <c r="I13" s="292"/>
      <c r="J13" s="291"/>
      <c r="K13" s="291"/>
      <c r="L13" s="291"/>
      <c r="M13">
        <f t="shared" si="2"/>
        <v>0</v>
      </c>
      <c r="N13" t="str">
        <f t="shared" si="3"/>
        <v/>
      </c>
      <c r="O13" t="str">
        <f t="shared" si="4"/>
        <v/>
      </c>
      <c r="P13" t="str">
        <f t="shared" si="5"/>
        <v/>
      </c>
      <c r="Q13" t="str">
        <f t="shared" si="1"/>
        <v/>
      </c>
      <c r="R13" t="str">
        <f t="shared" si="6"/>
        <v/>
      </c>
    </row>
    <row r="14" spans="1:18" x14ac:dyDescent="0.25">
      <c r="A14" s="251"/>
      <c r="B14" s="280" t="str">
        <f t="shared" si="0"/>
        <v>Youth</v>
      </c>
      <c r="C14" s="253"/>
      <c r="D14" s="253"/>
      <c r="E14" s="284"/>
      <c r="F14" s="285"/>
      <c r="G14" s="277"/>
      <c r="H14" s="291"/>
      <c r="I14" s="292"/>
      <c r="J14" s="291"/>
      <c r="K14" s="291"/>
      <c r="L14" s="291"/>
      <c r="M14">
        <f t="shared" si="2"/>
        <v>0</v>
      </c>
      <c r="N14" t="str">
        <f t="shared" si="3"/>
        <v/>
      </c>
      <c r="O14" t="str">
        <f t="shared" si="4"/>
        <v/>
      </c>
      <c r="P14" t="str">
        <f t="shared" si="5"/>
        <v/>
      </c>
      <c r="Q14" t="str">
        <f t="shared" si="1"/>
        <v/>
      </c>
      <c r="R14" t="str">
        <f t="shared" si="6"/>
        <v/>
      </c>
    </row>
    <row r="15" spans="1:18" x14ac:dyDescent="0.25">
      <c r="A15" s="251"/>
      <c r="B15" s="280" t="str">
        <f t="shared" si="0"/>
        <v>Youth</v>
      </c>
      <c r="C15" s="253"/>
      <c r="D15" s="253"/>
      <c r="E15" s="284"/>
      <c r="F15" s="285"/>
      <c r="G15" s="277"/>
      <c r="H15" s="291"/>
      <c r="I15" s="292"/>
      <c r="J15" s="291"/>
      <c r="K15" s="291"/>
      <c r="L15" s="291"/>
      <c r="M15">
        <f t="shared" si="2"/>
        <v>0</v>
      </c>
      <c r="N15" t="str">
        <f t="shared" si="3"/>
        <v/>
      </c>
      <c r="O15" t="str">
        <f t="shared" si="4"/>
        <v/>
      </c>
      <c r="P15" t="str">
        <f t="shared" si="5"/>
        <v/>
      </c>
      <c r="Q15" t="str">
        <f t="shared" si="1"/>
        <v/>
      </c>
      <c r="R15" t="str">
        <f t="shared" si="6"/>
        <v/>
      </c>
    </row>
    <row r="16" spans="1:18" x14ac:dyDescent="0.25">
      <c r="A16" s="251"/>
      <c r="B16" s="280" t="str">
        <f t="shared" si="0"/>
        <v>Youth</v>
      </c>
      <c r="C16" s="253"/>
      <c r="D16" s="253"/>
      <c r="E16" s="284"/>
      <c r="F16" s="285"/>
      <c r="G16" s="277"/>
      <c r="H16" s="291"/>
      <c r="I16" s="292"/>
      <c r="J16" s="291"/>
      <c r="K16" s="291"/>
      <c r="L16" s="291"/>
      <c r="M16">
        <f t="shared" si="2"/>
        <v>0</v>
      </c>
      <c r="N16" t="str">
        <f t="shared" si="3"/>
        <v/>
      </c>
      <c r="O16" t="str">
        <f t="shared" si="4"/>
        <v/>
      </c>
      <c r="P16" t="str">
        <f t="shared" si="5"/>
        <v/>
      </c>
      <c r="Q16" t="str">
        <f t="shared" si="1"/>
        <v/>
      </c>
      <c r="R16" t="str">
        <f t="shared" si="6"/>
        <v/>
      </c>
    </row>
    <row r="17" spans="1:18" x14ac:dyDescent="0.25">
      <c r="A17" s="251"/>
      <c r="B17" s="280" t="str">
        <f t="shared" si="0"/>
        <v>Youth</v>
      </c>
      <c r="C17" s="253"/>
      <c r="D17" s="253"/>
      <c r="E17" s="284"/>
      <c r="F17" s="285"/>
      <c r="G17" s="277"/>
      <c r="H17" s="291"/>
      <c r="I17" s="292"/>
      <c r="J17" s="291"/>
      <c r="K17" s="291"/>
      <c r="L17" s="291"/>
      <c r="M17">
        <f t="shared" si="2"/>
        <v>0</v>
      </c>
      <c r="N17" t="str">
        <f t="shared" si="3"/>
        <v/>
      </c>
      <c r="O17" t="str">
        <f t="shared" si="4"/>
        <v/>
      </c>
      <c r="P17" t="str">
        <f t="shared" si="5"/>
        <v/>
      </c>
      <c r="Q17" t="str">
        <f t="shared" si="1"/>
        <v/>
      </c>
      <c r="R17" t="str">
        <f t="shared" si="6"/>
        <v/>
      </c>
    </row>
    <row r="18" spans="1:18" x14ac:dyDescent="0.25">
      <c r="A18" s="251"/>
      <c r="B18" s="280" t="str">
        <f t="shared" si="0"/>
        <v>Youth</v>
      </c>
      <c r="C18" s="253"/>
      <c r="D18" s="253"/>
      <c r="E18" s="284"/>
      <c r="F18" s="285"/>
      <c r="G18" s="277"/>
      <c r="H18" s="291"/>
      <c r="I18" s="292"/>
      <c r="J18" s="291"/>
      <c r="K18" s="291"/>
      <c r="L18" s="291"/>
      <c r="M18">
        <f t="shared" si="2"/>
        <v>0</v>
      </c>
      <c r="N18" t="str">
        <f t="shared" si="3"/>
        <v/>
      </c>
      <c r="O18" t="str">
        <f t="shared" si="4"/>
        <v/>
      </c>
      <c r="P18" t="str">
        <f t="shared" si="5"/>
        <v/>
      </c>
      <c r="Q18" t="str">
        <f t="shared" si="1"/>
        <v/>
      </c>
      <c r="R18" t="str">
        <f t="shared" si="6"/>
        <v/>
      </c>
    </row>
    <row r="19" spans="1:18" x14ac:dyDescent="0.25">
      <c r="A19" s="251"/>
      <c r="B19" s="280" t="str">
        <f t="shared" si="0"/>
        <v>Youth</v>
      </c>
      <c r="C19" s="253"/>
      <c r="D19" s="253"/>
      <c r="E19" s="284"/>
      <c r="F19" s="285"/>
      <c r="G19" s="277"/>
      <c r="H19" s="291"/>
      <c r="I19" s="292"/>
      <c r="J19" s="291"/>
      <c r="K19" s="291"/>
      <c r="L19" s="291"/>
      <c r="M19">
        <f t="shared" si="2"/>
        <v>0</v>
      </c>
      <c r="N19" t="str">
        <f t="shared" si="3"/>
        <v/>
      </c>
      <c r="O19" t="str">
        <f t="shared" si="4"/>
        <v/>
      </c>
      <c r="P19" t="str">
        <f t="shared" si="5"/>
        <v/>
      </c>
      <c r="Q19" t="str">
        <f t="shared" si="1"/>
        <v/>
      </c>
      <c r="R19" t="str">
        <f t="shared" si="6"/>
        <v/>
      </c>
    </row>
    <row r="20" spans="1:18" x14ac:dyDescent="0.25">
      <c r="A20" s="251"/>
      <c r="B20" s="280" t="str">
        <f t="shared" si="0"/>
        <v>Youth</v>
      </c>
      <c r="C20" s="253"/>
      <c r="D20" s="253"/>
      <c r="E20" s="284"/>
      <c r="F20" s="285"/>
      <c r="G20" s="277"/>
      <c r="H20" s="291"/>
      <c r="I20" s="292"/>
      <c r="J20" s="291"/>
      <c r="K20" s="291"/>
      <c r="L20" s="291"/>
      <c r="M20">
        <f t="shared" si="2"/>
        <v>0</v>
      </c>
      <c r="N20" t="str">
        <f t="shared" si="3"/>
        <v/>
      </c>
      <c r="O20" t="str">
        <f t="shared" si="4"/>
        <v/>
      </c>
      <c r="P20" t="str">
        <f t="shared" si="5"/>
        <v/>
      </c>
      <c r="Q20" t="str">
        <f t="shared" si="1"/>
        <v/>
      </c>
      <c r="R20" t="str">
        <f t="shared" si="6"/>
        <v/>
      </c>
    </row>
    <row r="21" spans="1:18" x14ac:dyDescent="0.25">
      <c r="A21" s="251"/>
      <c r="B21" s="280" t="str">
        <f t="shared" si="0"/>
        <v>Youth</v>
      </c>
      <c r="C21" s="253"/>
      <c r="D21" s="253"/>
      <c r="E21" s="284"/>
      <c r="F21" s="285"/>
      <c r="G21" s="277"/>
      <c r="H21" s="291"/>
      <c r="I21" s="292"/>
      <c r="J21" s="291"/>
      <c r="K21" s="291"/>
      <c r="L21" s="291"/>
      <c r="M21">
        <f t="shared" si="2"/>
        <v>0</v>
      </c>
      <c r="N21" t="str">
        <f t="shared" si="3"/>
        <v/>
      </c>
      <c r="O21" t="str">
        <f t="shared" si="4"/>
        <v/>
      </c>
      <c r="P21" t="str">
        <f t="shared" si="5"/>
        <v/>
      </c>
      <c r="Q21" t="str">
        <f t="shared" si="1"/>
        <v/>
      </c>
      <c r="R21" t="str">
        <f t="shared" si="6"/>
        <v/>
      </c>
    </row>
    <row r="22" spans="1:18" x14ac:dyDescent="0.25">
      <c r="A22" s="251"/>
      <c r="B22" s="280" t="str">
        <f t="shared" si="0"/>
        <v>Youth</v>
      </c>
      <c r="C22" s="253"/>
      <c r="D22" s="253"/>
      <c r="E22" s="284"/>
      <c r="F22" s="285"/>
      <c r="G22" s="277"/>
      <c r="H22" s="291"/>
      <c r="I22" s="292"/>
      <c r="J22" s="291"/>
      <c r="K22" s="291"/>
      <c r="L22" s="291"/>
      <c r="M22">
        <f t="shared" si="2"/>
        <v>0</v>
      </c>
      <c r="N22" t="str">
        <f t="shared" si="3"/>
        <v/>
      </c>
      <c r="O22" t="str">
        <f t="shared" si="4"/>
        <v/>
      </c>
      <c r="P22" t="str">
        <f t="shared" si="5"/>
        <v/>
      </c>
      <c r="Q22" t="str">
        <f t="shared" si="1"/>
        <v/>
      </c>
      <c r="R22" t="str">
        <f t="shared" si="6"/>
        <v/>
      </c>
    </row>
    <row r="23" spans="1:18" x14ac:dyDescent="0.25">
      <c r="A23" s="251"/>
      <c r="B23" s="280" t="str">
        <f t="shared" si="0"/>
        <v>Youth</v>
      </c>
      <c r="C23" s="253"/>
      <c r="D23" s="253"/>
      <c r="E23" s="284"/>
      <c r="F23" s="285"/>
      <c r="G23" s="277"/>
      <c r="H23" s="291"/>
      <c r="I23" s="292"/>
      <c r="J23" s="291"/>
      <c r="K23" s="291"/>
      <c r="L23" s="291"/>
      <c r="M23">
        <f t="shared" si="2"/>
        <v>0</v>
      </c>
      <c r="N23" t="str">
        <f t="shared" si="3"/>
        <v/>
      </c>
      <c r="O23" t="str">
        <f t="shared" si="4"/>
        <v/>
      </c>
      <c r="P23" t="str">
        <f t="shared" si="5"/>
        <v/>
      </c>
      <c r="Q23" t="str">
        <f t="shared" si="1"/>
        <v/>
      </c>
      <c r="R23" t="str">
        <f t="shared" si="6"/>
        <v/>
      </c>
    </row>
    <row r="24" spans="1:18" x14ac:dyDescent="0.25">
      <c r="A24" s="251"/>
      <c r="B24" s="280" t="str">
        <f t="shared" si="0"/>
        <v>Youth</v>
      </c>
      <c r="C24" s="253"/>
      <c r="D24" s="253"/>
      <c r="E24" s="284"/>
      <c r="F24" s="285"/>
      <c r="G24" s="277"/>
      <c r="H24" s="291"/>
      <c r="I24" s="292"/>
      <c r="J24" s="291"/>
      <c r="K24" s="291"/>
      <c r="L24" s="291"/>
      <c r="M24">
        <f t="shared" si="2"/>
        <v>0</v>
      </c>
      <c r="N24" t="str">
        <f t="shared" si="3"/>
        <v/>
      </c>
      <c r="O24" t="str">
        <f t="shared" si="4"/>
        <v/>
      </c>
      <c r="P24" t="str">
        <f t="shared" si="5"/>
        <v/>
      </c>
      <c r="Q24" t="str">
        <f t="shared" si="1"/>
        <v/>
      </c>
      <c r="R24" t="str">
        <f t="shared" si="6"/>
        <v/>
      </c>
    </row>
    <row r="25" spans="1:18" x14ac:dyDescent="0.25">
      <c r="A25" s="251"/>
      <c r="B25" s="280" t="str">
        <f t="shared" si="0"/>
        <v>Youth</v>
      </c>
      <c r="C25" s="253"/>
      <c r="D25" s="253"/>
      <c r="E25" s="284"/>
      <c r="F25" s="285"/>
      <c r="G25" s="277"/>
      <c r="H25" s="291"/>
      <c r="I25" s="292"/>
      <c r="J25" s="291"/>
      <c r="K25" s="291"/>
      <c r="L25" s="291"/>
      <c r="M25">
        <f t="shared" si="2"/>
        <v>0</v>
      </c>
      <c r="N25" t="str">
        <f t="shared" si="3"/>
        <v/>
      </c>
      <c r="O25" t="str">
        <f t="shared" si="4"/>
        <v/>
      </c>
      <c r="P25" t="str">
        <f t="shared" si="5"/>
        <v/>
      </c>
      <c r="Q25" t="str">
        <f t="shared" si="1"/>
        <v/>
      </c>
      <c r="R25" t="str">
        <f t="shared" si="6"/>
        <v/>
      </c>
    </row>
    <row r="26" spans="1:18" x14ac:dyDescent="0.25">
      <c r="A26" s="251"/>
      <c r="B26" s="280" t="str">
        <f t="shared" si="0"/>
        <v>Youth</v>
      </c>
      <c r="C26" s="253"/>
      <c r="D26" s="253"/>
      <c r="E26" s="284"/>
      <c r="F26" s="285"/>
      <c r="G26" s="277"/>
      <c r="H26" s="291"/>
      <c r="I26" s="292"/>
      <c r="J26" s="291"/>
      <c r="K26" s="291"/>
      <c r="L26" s="291"/>
      <c r="M26">
        <f t="shared" si="2"/>
        <v>0</v>
      </c>
      <c r="N26" t="str">
        <f t="shared" si="3"/>
        <v/>
      </c>
      <c r="O26" t="str">
        <f t="shared" si="4"/>
        <v/>
      </c>
      <c r="P26" t="str">
        <f t="shared" si="5"/>
        <v/>
      </c>
      <c r="Q26" t="str">
        <f t="shared" si="1"/>
        <v/>
      </c>
      <c r="R26" t="str">
        <f t="shared" si="6"/>
        <v/>
      </c>
    </row>
    <row r="27" spans="1:18" x14ac:dyDescent="0.25">
      <c r="A27" s="251"/>
      <c r="B27" s="280" t="str">
        <f t="shared" si="0"/>
        <v>Youth</v>
      </c>
      <c r="C27" s="253"/>
      <c r="D27" s="253"/>
      <c r="E27" s="284"/>
      <c r="F27" s="285"/>
      <c r="G27" s="277"/>
      <c r="H27" s="291"/>
      <c r="I27" s="292"/>
      <c r="J27" s="291"/>
      <c r="K27" s="291"/>
      <c r="L27" s="291"/>
      <c r="M27">
        <f t="shared" si="2"/>
        <v>0</v>
      </c>
      <c r="N27" t="str">
        <f t="shared" si="3"/>
        <v/>
      </c>
      <c r="O27" t="str">
        <f t="shared" si="4"/>
        <v/>
      </c>
      <c r="P27" t="str">
        <f t="shared" si="5"/>
        <v/>
      </c>
      <c r="Q27" t="str">
        <f t="shared" si="1"/>
        <v/>
      </c>
      <c r="R27" t="str">
        <f t="shared" si="6"/>
        <v/>
      </c>
    </row>
    <row r="28" spans="1:18" x14ac:dyDescent="0.25">
      <c r="A28" s="251"/>
      <c r="B28" s="280" t="str">
        <f t="shared" si="0"/>
        <v>Youth</v>
      </c>
      <c r="C28" s="253"/>
      <c r="D28" s="253"/>
      <c r="E28" s="284"/>
      <c r="F28" s="285"/>
      <c r="G28" s="277"/>
      <c r="H28" s="291"/>
      <c r="I28" s="292"/>
      <c r="J28" s="291"/>
      <c r="K28" s="291"/>
      <c r="L28" s="291"/>
      <c r="M28">
        <f t="shared" si="2"/>
        <v>0</v>
      </c>
      <c r="N28" t="str">
        <f t="shared" si="3"/>
        <v/>
      </c>
      <c r="O28" t="str">
        <f t="shared" si="4"/>
        <v/>
      </c>
      <c r="P28" t="str">
        <f t="shared" si="5"/>
        <v/>
      </c>
      <c r="Q28" t="str">
        <f t="shared" si="1"/>
        <v/>
      </c>
      <c r="R28" t="str">
        <f t="shared" si="6"/>
        <v/>
      </c>
    </row>
    <row r="29" spans="1:18" x14ac:dyDescent="0.25">
      <c r="A29" s="251"/>
      <c r="B29" s="280" t="str">
        <f t="shared" si="0"/>
        <v>Youth</v>
      </c>
      <c r="C29" s="253"/>
      <c r="D29" s="253"/>
      <c r="E29" s="284"/>
      <c r="F29" s="285"/>
      <c r="G29" s="277"/>
      <c r="H29" s="291"/>
      <c r="I29" s="292"/>
      <c r="J29" s="291"/>
      <c r="K29" s="291"/>
      <c r="L29" s="291"/>
      <c r="M29">
        <f t="shared" si="2"/>
        <v>0</v>
      </c>
      <c r="N29" t="str">
        <f t="shared" si="3"/>
        <v/>
      </c>
      <c r="O29" t="str">
        <f t="shared" si="4"/>
        <v/>
      </c>
      <c r="P29" t="str">
        <f t="shared" si="5"/>
        <v/>
      </c>
      <c r="Q29" t="str">
        <f t="shared" si="1"/>
        <v/>
      </c>
      <c r="R29" t="str">
        <f t="shared" si="6"/>
        <v/>
      </c>
    </row>
    <row r="30" spans="1:18" x14ac:dyDescent="0.25">
      <c r="A30" s="251"/>
      <c r="B30" s="280" t="str">
        <f t="shared" si="0"/>
        <v>Youth</v>
      </c>
      <c r="C30" s="253"/>
      <c r="D30" s="253"/>
      <c r="E30" s="284"/>
      <c r="F30" s="285"/>
      <c r="G30" s="277"/>
      <c r="H30" s="291"/>
      <c r="I30" s="292"/>
      <c r="J30" s="291"/>
      <c r="K30" s="291"/>
      <c r="L30" s="291"/>
      <c r="M30">
        <f t="shared" si="2"/>
        <v>0</v>
      </c>
      <c r="N30" t="str">
        <f t="shared" si="3"/>
        <v/>
      </c>
      <c r="O30" t="str">
        <f t="shared" si="4"/>
        <v/>
      </c>
      <c r="P30" t="str">
        <f t="shared" si="5"/>
        <v/>
      </c>
      <c r="Q30" t="str">
        <f t="shared" si="1"/>
        <v/>
      </c>
      <c r="R30" t="str">
        <f t="shared" si="6"/>
        <v/>
      </c>
    </row>
    <row r="31" spans="1:18" x14ac:dyDescent="0.25">
      <c r="A31" s="251"/>
      <c r="B31" s="280" t="str">
        <f t="shared" si="0"/>
        <v>Youth</v>
      </c>
      <c r="C31" s="253"/>
      <c r="D31" s="253"/>
      <c r="E31" s="284"/>
      <c r="F31" s="285"/>
      <c r="G31" s="277"/>
      <c r="H31" s="291"/>
      <c r="I31" s="292"/>
      <c r="J31" s="291"/>
      <c r="K31" s="291"/>
      <c r="L31" s="291"/>
      <c r="M31">
        <f t="shared" si="2"/>
        <v>0</v>
      </c>
      <c r="N31" t="str">
        <f t="shared" si="3"/>
        <v/>
      </c>
      <c r="O31" t="str">
        <f t="shared" si="4"/>
        <v/>
      </c>
      <c r="P31" t="str">
        <f t="shared" si="5"/>
        <v/>
      </c>
      <c r="Q31" t="str">
        <f t="shared" si="1"/>
        <v/>
      </c>
      <c r="R31" t="str">
        <f t="shared" si="6"/>
        <v/>
      </c>
    </row>
    <row r="32" spans="1:18" x14ac:dyDescent="0.25">
      <c r="A32" s="251"/>
      <c r="B32" s="280" t="str">
        <f t="shared" si="0"/>
        <v>Youth</v>
      </c>
      <c r="C32" s="253"/>
      <c r="D32" s="253"/>
      <c r="E32" s="284"/>
      <c r="F32" s="285"/>
      <c r="G32" s="277"/>
      <c r="H32" s="291"/>
      <c r="I32" s="292"/>
      <c r="J32" s="291"/>
      <c r="K32" s="291"/>
      <c r="L32" s="291"/>
      <c r="M32">
        <f t="shared" si="2"/>
        <v>0</v>
      </c>
      <c r="N32" t="str">
        <f t="shared" si="3"/>
        <v/>
      </c>
      <c r="O32" t="str">
        <f t="shared" si="4"/>
        <v/>
      </c>
      <c r="P32" t="str">
        <f t="shared" si="5"/>
        <v/>
      </c>
      <c r="Q32" t="str">
        <f t="shared" si="1"/>
        <v/>
      </c>
      <c r="R32" t="str">
        <f t="shared" si="6"/>
        <v/>
      </c>
    </row>
    <row r="33" spans="1:18" x14ac:dyDescent="0.25">
      <c r="A33" s="251"/>
      <c r="B33" s="280" t="str">
        <f t="shared" si="0"/>
        <v>Youth</v>
      </c>
      <c r="C33" s="253"/>
      <c r="D33" s="253"/>
      <c r="E33" s="284"/>
      <c r="F33" s="285"/>
      <c r="G33" s="277"/>
      <c r="H33" s="291"/>
      <c r="I33" s="292"/>
      <c r="J33" s="291"/>
      <c r="K33" s="291"/>
      <c r="L33" s="291"/>
      <c r="M33">
        <f t="shared" si="2"/>
        <v>0</v>
      </c>
      <c r="N33" t="str">
        <f t="shared" si="3"/>
        <v/>
      </c>
      <c r="O33" t="str">
        <f t="shared" si="4"/>
        <v/>
      </c>
      <c r="P33" t="str">
        <f t="shared" si="5"/>
        <v/>
      </c>
      <c r="Q33" t="str">
        <f t="shared" si="1"/>
        <v/>
      </c>
      <c r="R33" t="str">
        <f t="shared" si="6"/>
        <v/>
      </c>
    </row>
    <row r="34" spans="1:18" x14ac:dyDescent="0.25">
      <c r="A34" s="251"/>
      <c r="B34" s="280" t="str">
        <f t="shared" si="0"/>
        <v>Youth</v>
      </c>
      <c r="C34" s="253"/>
      <c r="D34" s="253"/>
      <c r="E34" s="284"/>
      <c r="F34" s="285"/>
      <c r="G34" s="277"/>
      <c r="H34" s="291"/>
      <c r="I34" s="292"/>
      <c r="J34" s="291"/>
      <c r="K34" s="291"/>
      <c r="L34" s="291"/>
      <c r="M34">
        <f t="shared" si="2"/>
        <v>0</v>
      </c>
      <c r="N34" t="str">
        <f t="shared" si="3"/>
        <v/>
      </c>
      <c r="O34" t="str">
        <f t="shared" si="4"/>
        <v/>
      </c>
      <c r="P34" t="str">
        <f t="shared" si="5"/>
        <v/>
      </c>
      <c r="Q34" t="str">
        <f t="shared" si="1"/>
        <v/>
      </c>
      <c r="R34" t="str">
        <f t="shared" si="6"/>
        <v/>
      </c>
    </row>
    <row r="35" spans="1:18" x14ac:dyDescent="0.25">
      <c r="A35" s="251"/>
      <c r="B35" s="280" t="str">
        <f t="shared" si="0"/>
        <v>Youth</v>
      </c>
      <c r="C35" s="253"/>
      <c r="D35" s="253"/>
      <c r="E35" s="284"/>
      <c r="F35" s="285"/>
      <c r="G35" s="277"/>
      <c r="H35" s="291"/>
      <c r="I35" s="292"/>
      <c r="J35" s="291"/>
      <c r="K35" s="291"/>
      <c r="L35" s="291"/>
      <c r="M35">
        <f t="shared" si="2"/>
        <v>0</v>
      </c>
      <c r="N35" t="str">
        <f t="shared" si="3"/>
        <v/>
      </c>
      <c r="O35" t="str">
        <f t="shared" si="4"/>
        <v/>
      </c>
      <c r="P35" t="str">
        <f t="shared" si="5"/>
        <v/>
      </c>
      <c r="Q35" t="str">
        <f t="shared" si="1"/>
        <v/>
      </c>
      <c r="R35" t="str">
        <f t="shared" si="6"/>
        <v/>
      </c>
    </row>
    <row r="36" spans="1:18" x14ac:dyDescent="0.25">
      <c r="A36" s="251"/>
      <c r="B36" s="280" t="str">
        <f t="shared" si="0"/>
        <v>Youth</v>
      </c>
      <c r="C36" s="253"/>
      <c r="D36" s="253"/>
      <c r="E36" s="284"/>
      <c r="F36" s="285"/>
      <c r="G36" s="277"/>
      <c r="H36" s="291"/>
      <c r="I36" s="292"/>
      <c r="J36" s="291"/>
      <c r="K36" s="291"/>
      <c r="L36" s="291"/>
      <c r="M36">
        <f t="shared" si="2"/>
        <v>0</v>
      </c>
      <c r="N36" t="str">
        <f t="shared" si="3"/>
        <v/>
      </c>
      <c r="O36" t="str">
        <f t="shared" si="4"/>
        <v/>
      </c>
      <c r="P36" t="str">
        <f t="shared" si="5"/>
        <v/>
      </c>
      <c r="Q36" t="str">
        <f t="shared" si="1"/>
        <v/>
      </c>
      <c r="R36" t="str">
        <f t="shared" si="6"/>
        <v/>
      </c>
    </row>
    <row r="37" spans="1:18" x14ac:dyDescent="0.25">
      <c r="A37" s="251"/>
      <c r="B37" s="280" t="str">
        <f t="shared" si="0"/>
        <v>Youth</v>
      </c>
      <c r="C37" s="253"/>
      <c r="D37" s="253"/>
      <c r="E37" s="284"/>
      <c r="F37" s="285"/>
      <c r="G37" s="277"/>
      <c r="H37" s="291"/>
      <c r="I37" s="292"/>
      <c r="J37" s="291"/>
      <c r="K37" s="291"/>
      <c r="L37" s="291"/>
      <c r="M37">
        <f t="shared" si="2"/>
        <v>0</v>
      </c>
      <c r="N37" t="str">
        <f t="shared" si="3"/>
        <v/>
      </c>
      <c r="O37" t="str">
        <f t="shared" si="4"/>
        <v/>
      </c>
      <c r="P37" t="str">
        <f t="shared" si="5"/>
        <v/>
      </c>
      <c r="Q37" t="str">
        <f t="shared" si="1"/>
        <v/>
      </c>
      <c r="R37" t="str">
        <f t="shared" si="6"/>
        <v/>
      </c>
    </row>
    <row r="38" spans="1:18" x14ac:dyDescent="0.25">
      <c r="A38" s="251"/>
      <c r="B38" s="280" t="str">
        <f t="shared" si="0"/>
        <v>Youth</v>
      </c>
      <c r="C38" s="253"/>
      <c r="D38" s="253"/>
      <c r="E38" s="284"/>
      <c r="F38" s="285"/>
      <c r="G38" s="277"/>
      <c r="H38" s="291"/>
      <c r="I38" s="292"/>
      <c r="J38" s="291"/>
      <c r="K38" s="291"/>
      <c r="L38" s="291"/>
      <c r="M38">
        <f t="shared" si="2"/>
        <v>0</v>
      </c>
      <c r="N38" t="str">
        <f t="shared" si="3"/>
        <v/>
      </c>
      <c r="O38" t="str">
        <f t="shared" si="4"/>
        <v/>
      </c>
      <c r="P38" t="str">
        <f t="shared" si="5"/>
        <v/>
      </c>
      <c r="Q38" t="str">
        <f t="shared" si="1"/>
        <v/>
      </c>
      <c r="R38" t="str">
        <f t="shared" si="6"/>
        <v/>
      </c>
    </row>
    <row r="39" spans="1:18" x14ac:dyDescent="0.25">
      <c r="A39" s="251"/>
      <c r="B39" s="280" t="str">
        <f t="shared" si="0"/>
        <v>Youth</v>
      </c>
      <c r="C39" s="253"/>
      <c r="D39" s="253"/>
      <c r="E39" s="284"/>
      <c r="F39" s="285"/>
      <c r="G39" s="277"/>
      <c r="H39" s="291"/>
      <c r="I39" s="292"/>
      <c r="J39" s="291"/>
      <c r="K39" s="291"/>
      <c r="L39" s="291"/>
      <c r="M39">
        <f t="shared" si="2"/>
        <v>0</v>
      </c>
      <c r="N39" t="str">
        <f t="shared" si="3"/>
        <v/>
      </c>
      <c r="O39" t="str">
        <f t="shared" si="4"/>
        <v/>
      </c>
      <c r="P39" t="str">
        <f t="shared" si="5"/>
        <v/>
      </c>
      <c r="Q39" t="str">
        <f t="shared" si="1"/>
        <v/>
      </c>
      <c r="R39" t="str">
        <f t="shared" si="6"/>
        <v/>
      </c>
    </row>
    <row r="40" spans="1:18" x14ac:dyDescent="0.25">
      <c r="A40" s="251"/>
      <c r="B40" s="280" t="str">
        <f t="shared" si="0"/>
        <v>Youth</v>
      </c>
      <c r="C40" s="253"/>
      <c r="D40" s="253"/>
      <c r="E40" s="284"/>
      <c r="F40" s="285"/>
      <c r="G40" s="277"/>
      <c r="H40" s="291"/>
      <c r="I40" s="292"/>
      <c r="J40" s="291"/>
      <c r="K40" s="291"/>
      <c r="L40" s="291"/>
      <c r="M40">
        <f t="shared" si="2"/>
        <v>0</v>
      </c>
      <c r="N40" t="str">
        <f t="shared" si="3"/>
        <v/>
      </c>
      <c r="O40" t="str">
        <f t="shared" si="4"/>
        <v/>
      </c>
      <c r="P40" t="str">
        <f t="shared" si="5"/>
        <v/>
      </c>
      <c r="Q40" t="str">
        <f t="shared" si="1"/>
        <v/>
      </c>
      <c r="R40" t="str">
        <f t="shared" si="6"/>
        <v/>
      </c>
    </row>
    <row r="41" spans="1:18" x14ac:dyDescent="0.25">
      <c r="A41" s="251"/>
      <c r="B41" s="280" t="str">
        <f t="shared" si="0"/>
        <v>Youth</v>
      </c>
      <c r="C41" s="253"/>
      <c r="D41" s="253"/>
      <c r="E41" s="284"/>
      <c r="F41" s="285"/>
      <c r="G41" s="277"/>
      <c r="H41" s="291"/>
      <c r="I41" s="292"/>
      <c r="J41" s="291"/>
      <c r="K41" s="291"/>
      <c r="L41" s="291"/>
      <c r="M41">
        <f t="shared" si="2"/>
        <v>0</v>
      </c>
      <c r="N41" t="str">
        <f t="shared" si="3"/>
        <v/>
      </c>
      <c r="O41" t="str">
        <f t="shared" si="4"/>
        <v/>
      </c>
      <c r="P41" t="str">
        <f t="shared" si="5"/>
        <v/>
      </c>
      <c r="Q41" t="str">
        <f t="shared" si="1"/>
        <v/>
      </c>
      <c r="R41" t="str">
        <f t="shared" si="6"/>
        <v/>
      </c>
    </row>
    <row r="42" spans="1:18" x14ac:dyDescent="0.25">
      <c r="A42" s="251"/>
      <c r="B42" s="280" t="str">
        <f t="shared" si="0"/>
        <v>Youth</v>
      </c>
      <c r="C42" s="253"/>
      <c r="D42" s="253"/>
      <c r="E42" s="284"/>
      <c r="F42" s="285"/>
      <c r="G42" s="277"/>
      <c r="H42" s="291"/>
      <c r="I42" s="292"/>
      <c r="J42" s="291"/>
      <c r="K42" s="291"/>
      <c r="L42" s="291"/>
      <c r="M42">
        <f t="shared" si="2"/>
        <v>0</v>
      </c>
      <c r="N42" t="str">
        <f t="shared" si="3"/>
        <v/>
      </c>
      <c r="O42" t="str">
        <f t="shared" si="4"/>
        <v/>
      </c>
      <c r="P42" t="str">
        <f t="shared" si="5"/>
        <v/>
      </c>
      <c r="Q42" t="str">
        <f t="shared" si="1"/>
        <v/>
      </c>
      <c r="R42" t="str">
        <f t="shared" si="6"/>
        <v/>
      </c>
    </row>
    <row r="43" spans="1:18" ht="15.75" thickBot="1" x14ac:dyDescent="0.3">
      <c r="A43" s="264"/>
      <c r="B43" s="286" t="str">
        <f t="shared" si="0"/>
        <v>Youth</v>
      </c>
      <c r="C43" s="266"/>
      <c r="D43" s="266"/>
      <c r="E43" s="287"/>
      <c r="F43" s="288"/>
      <c r="G43" s="278"/>
      <c r="H43" s="293"/>
      <c r="I43" s="294"/>
      <c r="J43" s="293"/>
      <c r="K43" s="293"/>
      <c r="L43" s="293"/>
      <c r="M43">
        <f t="shared" si="2"/>
        <v>0</v>
      </c>
      <c r="N43" t="str">
        <f t="shared" si="3"/>
        <v/>
      </c>
      <c r="O43" t="str">
        <f t="shared" si="4"/>
        <v/>
      </c>
      <c r="P43" t="str">
        <f t="shared" si="5"/>
        <v/>
      </c>
      <c r="Q43" t="str">
        <f t="shared" si="1"/>
        <v/>
      </c>
      <c r="R43" t="str">
        <f t="shared" si="6"/>
        <v/>
      </c>
    </row>
  </sheetData>
  <sheetProtection algorithmName="SHA-512" hashValue="Q6N5HHpBVCgdNPcEyUQQ+e9M23YQCunkd5dy77a6BgODlpC/UCZ0HRwDOzVCNwdKrOA8VPKlZTh4hPEvcqLHMA==" saltValue="OKnFS4WwJO6y0AcYkfT1/A==" spinCount="100000" sheet="1" objects="1" scenarios="1" selectLockedCells="1"/>
  <mergeCells count="5">
    <mergeCell ref="A1:J1"/>
    <mergeCell ref="K1:L1"/>
    <mergeCell ref="A2:J2"/>
    <mergeCell ref="A3:F3"/>
    <mergeCell ref="H3:L3"/>
  </mergeCells>
  <dataValidations count="2">
    <dataValidation type="time" allowBlank="1" showInputMessage="1" showErrorMessage="1" error="saisie  non valide_x000a_Prestation de 2 mn maxi " prompt="Ecrire ex 00:01:45" sqref="I5:I43" xr:uid="{00000000-0002-0000-0800-000000000000}">
      <formula1>0</formula1>
      <formula2>0.00138888888888889</formula2>
    </dataValidation>
    <dataValidation type="date" allowBlank="1" showInputMessage="1" showErrorMessage="1" errorTitle="Saisie non Valide" error="Respecter le format JJ/MM/AAAA_x000a_ex :  02/03/2006_x000a_La date  doit être comprise entre la date mini et la date maxi" prompt="format: jj/mm/aaaa_x000a_ex : 01/05/2006_x000a_(comprise entre date mini et date maxi)" sqref="E5:E43" xr:uid="{00000000-0002-0000-0800-000001000000}">
      <formula1>$K$2</formula1>
      <formula2>$L$2</formula2>
    </dataValidation>
  </dataValidations>
  <pageMargins left="0.7" right="0.7" top="0.75" bottom="0.75"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ACCUEIL</vt:lpstr>
      <vt:lpstr>COORDONNEES DES STRUCTURES</vt:lpstr>
      <vt:lpstr>COMITÉS ORGANISATEURS</vt:lpstr>
      <vt:lpstr>DROITS D'INSCRIPTION</vt:lpstr>
      <vt:lpstr>JUVENILE 1</vt:lpstr>
      <vt:lpstr>JUVENILE 2</vt:lpstr>
      <vt:lpstr>JUNIOR 1</vt:lpstr>
      <vt:lpstr>JUNIOR 2</vt:lpstr>
      <vt:lpstr>YOUTH</vt:lpstr>
      <vt:lpstr>ADULTE</vt:lpstr>
      <vt:lpstr>DUO_YOUTH</vt:lpstr>
      <vt:lpstr>DUO ADULTE</vt:lpstr>
      <vt:lpstr>GROUPE JUVENILE</vt:lpstr>
      <vt:lpstr>GROUPE JUNIOR</vt:lpstr>
      <vt:lpstr>GROUPE YOUTH</vt:lpstr>
      <vt:lpstr>GROUPE ADULTE</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jacky loyau</dc:creator>
  <cp:lastModifiedBy>Frédéric SALESSE</cp:lastModifiedBy>
  <cp:revision>5</cp:revision>
  <cp:lastPrinted>2020-01-04T15:31:11Z</cp:lastPrinted>
  <dcterms:created xsi:type="dcterms:W3CDTF">2018-03-22T10:33:26Z</dcterms:created>
  <dcterms:modified xsi:type="dcterms:W3CDTF">2025-12-23T09:52:13Z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